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510" windowHeight="10515" activeTab="0"/>
  </bookViews>
  <sheets>
    <sheet name="Points 2014" sheetId="1" r:id="rId1"/>
    <sheet name="Lap Times Rnd 1" sheetId="2" r:id="rId2"/>
    <sheet name="Lap Times Rnd 2" sheetId="3" r:id="rId3"/>
    <sheet name="Lap Times Rnd 3" sheetId="4" r:id="rId4"/>
    <sheet name="Lap Times Rnd 4" sheetId="5" r:id="rId5"/>
    <sheet name="Lap Times Rnd 5" sheetId="6" r:id="rId6"/>
    <sheet name="Lap Times Rnd 6" sheetId="7" r:id="rId7"/>
  </sheets>
  <definedNames>
    <definedName name="_xlnm.Print_Area" localSheetId="2">'Lap Times Rnd 2'!$E$6:$AL$31</definedName>
    <definedName name="_xlnm.Print_Titles" localSheetId="2">'Lap Times Rnd 2'!$6:$7</definedName>
  </definedNames>
  <calcPr fullCalcOnLoad="1"/>
</workbook>
</file>

<file path=xl/sharedStrings.xml><?xml version="1.0" encoding="utf-8"?>
<sst xmlns="http://schemas.openxmlformats.org/spreadsheetml/2006/main" count="2953" uniqueCount="701">
  <si>
    <t>Name</t>
  </si>
  <si>
    <t>Fletcher Broad</t>
  </si>
  <si>
    <t>Lap 1</t>
  </si>
  <si>
    <t>DNF</t>
  </si>
  <si>
    <t>Michael Buratto</t>
  </si>
  <si>
    <t xml:space="preserve">Final Points Standings </t>
  </si>
  <si>
    <t>Total Starters at Event</t>
  </si>
  <si>
    <t>Make</t>
  </si>
  <si>
    <t>Size</t>
  </si>
  <si>
    <t>Bike Race No</t>
  </si>
  <si>
    <t>FMN</t>
  </si>
  <si>
    <t>Country</t>
  </si>
  <si>
    <t>SORC Class</t>
  </si>
  <si>
    <t>Total</t>
  </si>
  <si>
    <t>Year End Place</t>
  </si>
  <si>
    <t>KTM</t>
  </si>
  <si>
    <t>ZMSA</t>
  </si>
  <si>
    <t>Zambia</t>
  </si>
  <si>
    <t>B1</t>
  </si>
  <si>
    <t>B2</t>
  </si>
  <si>
    <t>Yamaha</t>
  </si>
  <si>
    <t>ZMSF</t>
  </si>
  <si>
    <t xml:space="preserve"> Zimbabwe</t>
  </si>
  <si>
    <t>B3</t>
  </si>
  <si>
    <t>B4 Master Bikes</t>
  </si>
  <si>
    <t>B4</t>
  </si>
  <si>
    <t>B5 Master Quads</t>
  </si>
  <si>
    <t>B6 Senior Bikes</t>
  </si>
  <si>
    <t>B7 Senior Quads</t>
  </si>
  <si>
    <t>B8 Ladies Bike</t>
  </si>
  <si>
    <t>B9 Ladies Quad</t>
  </si>
  <si>
    <t>Plus one point for starting an event – (actually leave the start line).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</si>
  <si>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If their class has 4 riders or more they will also receive FULL points as per their recorded times from the B1, B2 or B3 class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</si>
  <si>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If their class has less than 4 riders they will receive HALF points, rounded up, as per their recorded times from the B1, B2 or B3 class</t>
    </r>
  </si>
  <si>
    <t>Honda</t>
  </si>
  <si>
    <t>Start Time</t>
  </si>
  <si>
    <t>SORC</t>
  </si>
  <si>
    <t>Start</t>
  </si>
  <si>
    <t>Finish</t>
  </si>
  <si>
    <t>Race</t>
  </si>
  <si>
    <t>Penalties</t>
  </si>
  <si>
    <t>Laps if less than 4</t>
  </si>
  <si>
    <t>FNM</t>
  </si>
  <si>
    <t>Pos</t>
  </si>
  <si>
    <t>Time</t>
  </si>
  <si>
    <t>Decontrol</t>
  </si>
  <si>
    <t>TIME:</t>
  </si>
  <si>
    <t>No</t>
  </si>
  <si>
    <t xml:space="preserve">20 points to the 1st </t>
  </si>
  <si>
    <t xml:space="preserve">10 points to the 6th </t>
  </si>
  <si>
    <t xml:space="preserve">17 points to the 2nd </t>
  </si>
  <si>
    <t xml:space="preserve">  9 points to the 7th </t>
  </si>
  <si>
    <t xml:space="preserve">15 points to the 3rd </t>
  </si>
  <si>
    <t xml:space="preserve">  8 points to the 8th </t>
  </si>
  <si>
    <t>3 points to the 13th</t>
  </si>
  <si>
    <t xml:space="preserve">13 points to the 4th </t>
  </si>
  <si>
    <t xml:space="preserve">  7 points to the 9th </t>
  </si>
  <si>
    <t>2 points to the 14th</t>
  </si>
  <si>
    <t xml:space="preserve">11 points to the 5th </t>
  </si>
  <si>
    <t xml:space="preserve">  6 points to the 10th </t>
  </si>
  <si>
    <t>Date of Birth</t>
  </si>
  <si>
    <t>Blood Group</t>
  </si>
  <si>
    <t>email</t>
  </si>
  <si>
    <t>Cell</t>
  </si>
  <si>
    <t>Emergency Contact</t>
  </si>
  <si>
    <t>2T/4T</t>
  </si>
  <si>
    <t>Year</t>
  </si>
  <si>
    <t>Main Class</t>
  </si>
  <si>
    <t>Age Class</t>
  </si>
  <si>
    <t>350FR</t>
  </si>
  <si>
    <t>O Pos</t>
  </si>
  <si>
    <t>+243814759900</t>
  </si>
  <si>
    <t>DRC</t>
  </si>
  <si>
    <t>A Pos</t>
  </si>
  <si>
    <t>frank.verhoestraete@gmail.com</t>
  </si>
  <si>
    <t>+243815182777</t>
  </si>
  <si>
    <t>Sarira Runshi</t>
  </si>
  <si>
    <t>+243818155792</t>
  </si>
  <si>
    <t>frederic.schetter@gmail.com</t>
  </si>
  <si>
    <t>Husaberg</t>
  </si>
  <si>
    <t>benoit@benco-lubum.com</t>
  </si>
  <si>
    <t>+243997021882</t>
  </si>
  <si>
    <t>Pythagore Manoliadis</t>
  </si>
  <si>
    <t>+243997021880</t>
  </si>
  <si>
    <t>O Neg</t>
  </si>
  <si>
    <t>alphonsegaet@hotmail.fr</t>
  </si>
  <si>
    <t>+2433685323/+33675131847</t>
  </si>
  <si>
    <t>Walter Vanhaute</t>
  </si>
  <si>
    <t>=243819982622/+27797882094/+32477416109</t>
  </si>
  <si>
    <t>Gasgas</t>
  </si>
  <si>
    <t>Mph450@gmail.com</t>
  </si>
  <si>
    <t>+263778820351</t>
  </si>
  <si>
    <t>Tracy Dunn</t>
  </si>
  <si>
    <t>+2637722336</t>
  </si>
  <si>
    <t>holliday@microlink.zm</t>
  </si>
  <si>
    <t>+260966847070</t>
  </si>
  <si>
    <t>Lene Holliday</t>
  </si>
  <si>
    <t>+260966958718</t>
  </si>
  <si>
    <t>A Neg</t>
  </si>
  <si>
    <t>runiparts@mweb.co.zw</t>
  </si>
  <si>
    <t>Sherry Rowley</t>
  </si>
  <si>
    <t>+263772201606</t>
  </si>
  <si>
    <t>AB Pos</t>
  </si>
  <si>
    <t>nbarrett@bwlog.com</t>
  </si>
  <si>
    <t>+260978772505</t>
  </si>
  <si>
    <t>Nicole Barrett</t>
  </si>
  <si>
    <t>+260976153860</t>
  </si>
  <si>
    <t>s.p.the-best@hotmail.com</t>
  </si>
  <si>
    <t>+243619958393</t>
  </si>
  <si>
    <t>Sylvain Spagnut</t>
  </si>
  <si>
    <t>+243971210392</t>
  </si>
  <si>
    <t>+33698061376</t>
  </si>
  <si>
    <t>Carla Ihmann</t>
  </si>
  <si>
    <t>National Class</t>
  </si>
  <si>
    <t>Yes</t>
  </si>
  <si>
    <t>Entry Date</t>
  </si>
  <si>
    <t xml:space="preserve"> 4 points to the 12th</t>
  </si>
  <si>
    <t xml:space="preserve"> 1 point to the rest</t>
  </si>
  <si>
    <t xml:space="preserve"> 5 points to the 11th</t>
  </si>
  <si>
    <t>tiger@earth.co.zw</t>
  </si>
  <si>
    <t>+263773449999</t>
  </si>
  <si>
    <t>K</t>
  </si>
  <si>
    <t>Katie Cheney</t>
  </si>
  <si>
    <t>+263772611920/+2636723406</t>
  </si>
  <si>
    <t>zamiffy@gmail.com</t>
  </si>
  <si>
    <t>+260977613049</t>
  </si>
  <si>
    <t>matobovet@gmail.com</t>
  </si>
  <si>
    <t>Ian Parsons</t>
  </si>
  <si>
    <t>mikeburatto@iconnect.zm</t>
  </si>
  <si>
    <t>+260966777968</t>
  </si>
  <si>
    <t>Trissia Buratto</t>
  </si>
  <si>
    <t>+260978367018</t>
  </si>
  <si>
    <t>DRAW No</t>
  </si>
  <si>
    <t>Start Order</t>
  </si>
  <si>
    <t>Entry</t>
  </si>
  <si>
    <t>Food</t>
  </si>
  <si>
    <t>Bar</t>
  </si>
  <si>
    <t>Day Licence</t>
  </si>
  <si>
    <t>US$</t>
  </si>
  <si>
    <t>100?</t>
  </si>
  <si>
    <t>?</t>
  </si>
  <si>
    <t>B Pos</t>
  </si>
  <si>
    <t>wheelnuts13@gmail.com</t>
  </si>
  <si>
    <t>=263772611839/+2639241363</t>
  </si>
  <si>
    <t>L J Clemison</t>
  </si>
  <si>
    <t>+263712406305</t>
  </si>
  <si>
    <t>+263772201606/=2634756833</t>
  </si>
  <si>
    <t>grantqzim@hotmail.com</t>
  </si>
  <si>
    <t>+263772242400</t>
  </si>
  <si>
    <t>Ms L Watson</t>
  </si>
  <si>
    <t>+263772242570</t>
  </si>
  <si>
    <t>Medical</t>
  </si>
  <si>
    <t>Scheme</t>
  </si>
  <si>
    <t>TOTAL</t>
  </si>
  <si>
    <t>On hand</t>
  </si>
  <si>
    <t>Nil</t>
  </si>
  <si>
    <t>6th Rd Francistown Botswana</t>
  </si>
  <si>
    <t>+260977797444</t>
  </si>
  <si>
    <t>siavongaboy@gmail.com</t>
  </si>
  <si>
    <t>+260968400543</t>
  </si>
  <si>
    <t>Marice Snr</t>
  </si>
  <si>
    <t>+260966176015</t>
  </si>
  <si>
    <t>reynardp@gmail.com</t>
  </si>
  <si>
    <t>+260974342093</t>
  </si>
  <si>
    <t>Gladys Pietersie</t>
  </si>
  <si>
    <t>+260975838166</t>
  </si>
  <si>
    <t>matobovet.dan@gmail.com</t>
  </si>
  <si>
    <t>+260964630673</t>
  </si>
  <si>
    <t>+260977770799</t>
  </si>
  <si>
    <t>andrewspyron@yahoo.co.uk</t>
  </si>
  <si>
    <t>+260965899174</t>
  </si>
  <si>
    <t>Elicia Spyron</t>
  </si>
  <si>
    <t>+260966891155/+260977891155</t>
  </si>
  <si>
    <t>robm@rainbowinvest.com</t>
  </si>
  <si>
    <t>+260966860957</t>
  </si>
  <si>
    <t>Emilia Marsden</t>
  </si>
  <si>
    <t>+260966860217</t>
  </si>
  <si>
    <t>09H00</t>
  </si>
  <si>
    <t>Brian Cocker</t>
  </si>
  <si>
    <t>Zimbabwe</t>
  </si>
  <si>
    <t>Suzuki</t>
  </si>
  <si>
    <t>Zimbabawe</t>
  </si>
  <si>
    <t>Novice Class/Clubmans</t>
  </si>
  <si>
    <t>MSA</t>
  </si>
  <si>
    <t>South Africa</t>
  </si>
  <si>
    <t>Chardri Monk</t>
  </si>
  <si>
    <t>Can Am</t>
  </si>
  <si>
    <t>Other</t>
  </si>
  <si>
    <t>FIM AFRICA SORC 2014</t>
  </si>
  <si>
    <t>1st Rd Siavonga Zambia</t>
  </si>
  <si>
    <t xml:space="preserve">  FIM AFRICA Cross Country Team Championship, Siavonga, Zambia - 5th April 2014</t>
  </si>
  <si>
    <t>START TIME</t>
  </si>
  <si>
    <t>2T</t>
  </si>
  <si>
    <t>Team</t>
  </si>
  <si>
    <t>B8</t>
  </si>
  <si>
    <t>State</t>
  </si>
  <si>
    <t xml:space="preserve"> A Neg</t>
  </si>
  <si>
    <t xml:space="preserve"> Husaberg</t>
  </si>
  <si>
    <t>4T</t>
  </si>
  <si>
    <t xml:space="preserve"> B2</t>
  </si>
  <si>
    <t>Individual</t>
  </si>
  <si>
    <t xml:space="preserve"> B5</t>
  </si>
  <si>
    <t xml:space="preserve"> B9</t>
  </si>
  <si>
    <t>Private</t>
  </si>
  <si>
    <t>KMSF</t>
  </si>
  <si>
    <t>Kenya</t>
  </si>
  <si>
    <t xml:space="preserve">  AB Pos</t>
  </si>
  <si>
    <t xml:space="preserve">  Husqavarna</t>
  </si>
  <si>
    <t xml:space="preserve">  B3</t>
  </si>
  <si>
    <t xml:space="preserve">  B6</t>
  </si>
  <si>
    <t>NMSF</t>
  </si>
  <si>
    <t>Namibia</t>
  </si>
  <si>
    <t xml:space="preserve">   AB Neg</t>
  </si>
  <si>
    <t xml:space="preserve">  250F</t>
  </si>
  <si>
    <t>Clubman</t>
  </si>
  <si>
    <t xml:space="preserve">   B7</t>
  </si>
  <si>
    <t>BMS</t>
  </si>
  <si>
    <t>Botswana</t>
  </si>
  <si>
    <t xml:space="preserve"> B Pos</t>
  </si>
  <si>
    <t/>
  </si>
  <si>
    <t xml:space="preserve"> ZMSF</t>
  </si>
  <si>
    <t xml:space="preserve">  B Neg</t>
  </si>
  <si>
    <t xml:space="preserve"> Kawasaki</t>
  </si>
  <si>
    <t xml:space="preserve"> 350F</t>
  </si>
  <si>
    <t>,</t>
  </si>
  <si>
    <t>390</t>
  </si>
  <si>
    <t xml:space="preserve"> O Neg</t>
  </si>
  <si>
    <t>450</t>
  </si>
  <si>
    <t>EMERGENCY</t>
  </si>
  <si>
    <t>BIKE DETAILS</t>
  </si>
  <si>
    <t>ADDITIONAL</t>
  </si>
  <si>
    <t>PAID</t>
  </si>
  <si>
    <t>MEDICAL</t>
  </si>
  <si>
    <t>Lap 2</t>
  </si>
  <si>
    <t>Lap 3</t>
  </si>
  <si>
    <t>Lap 4</t>
  </si>
  <si>
    <t>Lap 5</t>
  </si>
  <si>
    <t>Points</t>
  </si>
  <si>
    <t>START POS</t>
  </si>
  <si>
    <t>Surname</t>
  </si>
  <si>
    <t>First Name</t>
  </si>
  <si>
    <t>Age</t>
  </si>
  <si>
    <t>Address</t>
  </si>
  <si>
    <t>Email</t>
  </si>
  <si>
    <t>Home Tel No</t>
  </si>
  <si>
    <t>Work Tel No</t>
  </si>
  <si>
    <t>Cell Phone No</t>
  </si>
  <si>
    <t>Contact No</t>
  </si>
  <si>
    <t>Bike Make</t>
  </si>
  <si>
    <t xml:space="preserve">  2T 4T</t>
  </si>
  <si>
    <t>Year Model</t>
  </si>
  <si>
    <t>CONT.</t>
  </si>
  <si>
    <t>SUPPORT</t>
  </si>
  <si>
    <t>AGE</t>
  </si>
  <si>
    <t>GENDER</t>
  </si>
  <si>
    <t>Initial</t>
  </si>
  <si>
    <t>Signed</t>
  </si>
  <si>
    <t>ZMKR</t>
  </si>
  <si>
    <t>ZAR</t>
  </si>
  <si>
    <t>USD</t>
  </si>
  <si>
    <t>PASSPORT NO</t>
  </si>
  <si>
    <t>ADMISSION TYPE</t>
  </si>
  <si>
    <t>Medical Aid Scheme Name</t>
  </si>
  <si>
    <t>Type of Scheme</t>
  </si>
  <si>
    <t>Membership No</t>
  </si>
  <si>
    <t>Principal member</t>
  </si>
  <si>
    <t>Personal Doctor</t>
  </si>
  <si>
    <t>Medical Conditions</t>
  </si>
  <si>
    <t>Allergies</t>
  </si>
  <si>
    <t>Awarded</t>
  </si>
  <si>
    <t>Holliday</t>
  </si>
  <si>
    <t>Dale</t>
  </si>
  <si>
    <t>641109</t>
  </si>
  <si>
    <t>198637/16/1</t>
  </si>
  <si>
    <t>BUPA</t>
  </si>
  <si>
    <t>Sub Sahara</t>
  </si>
  <si>
    <t>D.Holiday</t>
  </si>
  <si>
    <t>Mary Begg Clinic</t>
  </si>
  <si>
    <t>nil</t>
  </si>
  <si>
    <t>Comana</t>
  </si>
  <si>
    <t>Nicholas</t>
  </si>
  <si>
    <t>34 C Lawe Rd</t>
  </si>
  <si>
    <t>nicolas.comana@homda.com.zm</t>
  </si>
  <si>
    <t>0211 263369</t>
  </si>
  <si>
    <t>0211 224580</t>
  </si>
  <si>
    <t>0978 882878</t>
  </si>
  <si>
    <t>Marco</t>
  </si>
  <si>
    <t>0977 789361</t>
  </si>
  <si>
    <t>yes</t>
  </si>
  <si>
    <t>993482/11/2</t>
  </si>
  <si>
    <t xml:space="preserve">SES </t>
  </si>
  <si>
    <t>Med Gold</t>
  </si>
  <si>
    <t>ZA 0513 531 5894</t>
  </si>
  <si>
    <t>Slight Asthma</t>
  </si>
  <si>
    <t>Parsons</t>
  </si>
  <si>
    <t>Noleen</t>
  </si>
  <si>
    <t>P.O Box 670387</t>
  </si>
  <si>
    <t>0213 235685</t>
  </si>
  <si>
    <t>0977 864603</t>
  </si>
  <si>
    <t>0977864603</t>
  </si>
  <si>
    <t>0977 770799</t>
  </si>
  <si>
    <t>BN 074518</t>
  </si>
  <si>
    <t>Health International</t>
  </si>
  <si>
    <t>Diamond Sub Sahara</t>
  </si>
  <si>
    <t>ZM7000 0565</t>
  </si>
  <si>
    <t>0211 263570/0966 853948</t>
  </si>
  <si>
    <t>de Mareuil</t>
  </si>
  <si>
    <t>Pierre Yves</t>
  </si>
  <si>
    <t>204 Square Uviva Lumumbashi Congo</t>
  </si>
  <si>
    <t>pym44@laposta.net</t>
  </si>
  <si>
    <t>A pos</t>
  </si>
  <si>
    <t>+243855540001</t>
  </si>
  <si>
    <t>+234971519902</t>
  </si>
  <si>
    <t>Linda De Mareuil</t>
  </si>
  <si>
    <t>Digi</t>
  </si>
  <si>
    <t>MCZ 354904</t>
  </si>
  <si>
    <t>RAS</t>
  </si>
  <si>
    <t>de Becker</t>
  </si>
  <si>
    <t>Pascal</t>
  </si>
  <si>
    <t>Avenue Shangala, 2073 Luburbasai DRC</t>
  </si>
  <si>
    <t>info@pascaldb.be</t>
  </si>
  <si>
    <t>Cecile bonnamour</t>
  </si>
  <si>
    <t>+243821877766</t>
  </si>
  <si>
    <t>IE 915033</t>
  </si>
  <si>
    <t>GAPI</t>
  </si>
  <si>
    <t>0144 695020</t>
  </si>
  <si>
    <t>Cocker</t>
  </si>
  <si>
    <t>Brian</t>
  </si>
  <si>
    <t>No 10 Lomagundi Road, Harare</t>
  </si>
  <si>
    <t>cockerfam@gmail.com</t>
  </si>
  <si>
    <t>+263773942019</t>
  </si>
  <si>
    <t>Jo Cocker</t>
  </si>
  <si>
    <t>+26377589034</t>
  </si>
  <si>
    <t xml:space="preserve">   B6</t>
  </si>
  <si>
    <t>05-055095-500</t>
  </si>
  <si>
    <t>Diamond Sub Saharan Africa</t>
  </si>
  <si>
    <t>ZW6001 0303</t>
  </si>
  <si>
    <t xml:space="preserve">Dr Freemantle </t>
  </si>
  <si>
    <t>+27824121297</t>
  </si>
  <si>
    <t>Nielsen</t>
  </si>
  <si>
    <t>Anthony</t>
  </si>
  <si>
    <t>Box 24580, Nairobi</t>
  </si>
  <si>
    <t>anthony@cimbria.co.ke</t>
  </si>
  <si>
    <t>=h17</t>
  </si>
  <si>
    <t>=25420891567</t>
  </si>
  <si>
    <t>+254705245294</t>
  </si>
  <si>
    <t>Jorgen Nielsen</t>
  </si>
  <si>
    <t>+254722830856</t>
  </si>
  <si>
    <t>A 048712</t>
  </si>
  <si>
    <t>GA Insurance</t>
  </si>
  <si>
    <t>Group Member</t>
  </si>
  <si>
    <t>1397/B/0077101</t>
  </si>
  <si>
    <t>De Boer</t>
  </si>
  <si>
    <t>Alan</t>
  </si>
  <si>
    <t>39 Miotoni West, Karen, Nairobi,Kenya</t>
  </si>
  <si>
    <t>al.debwaap@gmail.com</t>
  </si>
  <si>
    <t>+258823266213</t>
  </si>
  <si>
    <t>Robert de Boer</t>
  </si>
  <si>
    <t>+254722580730</t>
  </si>
  <si>
    <t>YES</t>
  </si>
  <si>
    <t>A 1572904</t>
  </si>
  <si>
    <t>Exeter Overseas</t>
  </si>
  <si>
    <t>International</t>
  </si>
  <si>
    <t>Crosbie</t>
  </si>
  <si>
    <t>Vincent</t>
  </si>
  <si>
    <t>plot 31322 Gaborone</t>
  </si>
  <si>
    <t>vincentcrosbie@gmail.com</t>
  </si>
  <si>
    <t>+2677 5983523</t>
  </si>
  <si>
    <t>Lorna Olivier</t>
  </si>
  <si>
    <t>+2677 1307210</t>
  </si>
  <si>
    <t>Daniel</t>
  </si>
  <si>
    <t>0964 630673</t>
  </si>
  <si>
    <t>BN 675037</t>
  </si>
  <si>
    <t>0211 263570/ 0966 853948</t>
  </si>
  <si>
    <t>Ihmann</t>
  </si>
  <si>
    <t>Rainer</t>
  </si>
  <si>
    <t>Box 72, Siavonga</t>
  </si>
  <si>
    <t>Broad</t>
  </si>
  <si>
    <t>Fletcher</t>
  </si>
  <si>
    <t>Plot # 3037, Baluba Road, Luanshya</t>
  </si>
  <si>
    <t>broadfam05@yahoo.com</t>
  </si>
  <si>
    <t xml:space="preserve">  AHA Pos</t>
  </si>
  <si>
    <t>+260977366433</t>
  </si>
  <si>
    <t>Hannah Broad</t>
  </si>
  <si>
    <t>+260977194800</t>
  </si>
  <si>
    <t>E4109360</t>
  </si>
  <si>
    <t>Everything</t>
  </si>
  <si>
    <t>BI-6000-0164-9438</t>
  </si>
  <si>
    <t>Miller</t>
  </si>
  <si>
    <t>Shaun</t>
  </si>
  <si>
    <t>Kisima Farm, Private bag Nanyuki Kenya</t>
  </si>
  <si>
    <t>+2540729924355</t>
  </si>
  <si>
    <t>0721403679</t>
  </si>
  <si>
    <t>A1796721</t>
  </si>
  <si>
    <t>Africa Wellness Solutins</t>
  </si>
  <si>
    <t>Best Plan + Dental</t>
  </si>
  <si>
    <t>11AW1000178-1648976</t>
  </si>
  <si>
    <t>+254 729 666333</t>
  </si>
  <si>
    <t>Pieterse</t>
  </si>
  <si>
    <t>Reynard</t>
  </si>
  <si>
    <t>Plot 14126</t>
  </si>
  <si>
    <t>0974 342093</t>
  </si>
  <si>
    <t>Lucy Pieterse</t>
  </si>
  <si>
    <t>0978 880935</t>
  </si>
  <si>
    <t>904314/75/2</t>
  </si>
  <si>
    <t>Buratto</t>
  </si>
  <si>
    <t>Michael</t>
  </si>
  <si>
    <t>Box 35980, Lusaka</t>
  </si>
  <si>
    <t>SES</t>
  </si>
  <si>
    <t>Dr Rawat</t>
  </si>
  <si>
    <t>+260211254396</t>
  </si>
  <si>
    <t>Penicillin</t>
  </si>
  <si>
    <t>Mynhardt</t>
  </si>
  <si>
    <t>Emile</t>
  </si>
  <si>
    <t>Plot 47 Lusaka Zambai</t>
  </si>
  <si>
    <t>emilektm@yahoo.com</t>
  </si>
  <si>
    <t>0971 259802</t>
  </si>
  <si>
    <t>Yoalandi</t>
  </si>
  <si>
    <t>0969 297169</t>
  </si>
  <si>
    <t>A 005</t>
  </si>
  <si>
    <t>Oracle Med Health</t>
  </si>
  <si>
    <t>BEL-1000-241537</t>
  </si>
  <si>
    <t>Field</t>
  </si>
  <si>
    <t>Ross</t>
  </si>
  <si>
    <t>Box 78241, Naairobi</t>
  </si>
  <si>
    <t>+2547228962</t>
  </si>
  <si>
    <t>Rainbow Field</t>
  </si>
  <si>
    <t>+254728270289</t>
  </si>
  <si>
    <t>A 1178180</t>
  </si>
  <si>
    <t>Aetna International</t>
  </si>
  <si>
    <t>Executive Healthcare</t>
  </si>
  <si>
    <t>EHP 392225</t>
  </si>
  <si>
    <t>Ross Field</t>
  </si>
  <si>
    <t>Verhoestrate</t>
  </si>
  <si>
    <t>Frank</t>
  </si>
  <si>
    <t>316 Blvd Lununba Linete</t>
  </si>
  <si>
    <t>Samara Munshi</t>
  </si>
  <si>
    <t>EJ 043298</t>
  </si>
  <si>
    <t>Aetna</t>
  </si>
  <si>
    <t>Premium</t>
  </si>
  <si>
    <t>EHP 345721</t>
  </si>
  <si>
    <t>Marsden</t>
  </si>
  <si>
    <t>Robert</t>
  </si>
  <si>
    <t>54 Acacia Drive Lilayi Lusaka</t>
  </si>
  <si>
    <t>robm@rainbowinvest</t>
  </si>
  <si>
    <t>0966 860957</t>
  </si>
  <si>
    <t>SES/ William Russel</t>
  </si>
  <si>
    <t>William Russel/ SESMed Access</t>
  </si>
  <si>
    <t>G 1105316/MA 04134141</t>
  </si>
  <si>
    <t>Rowley</t>
  </si>
  <si>
    <t>Tony</t>
  </si>
  <si>
    <t>34 Rezende St Harare</t>
  </si>
  <si>
    <t>runipart.co.zw</t>
  </si>
  <si>
    <t>+2634656833</t>
  </si>
  <si>
    <t>Sherry</t>
  </si>
  <si>
    <t>+263772201659</t>
  </si>
  <si>
    <t>Northern Alliance</t>
  </si>
  <si>
    <t>NZO</t>
  </si>
  <si>
    <t>R00044</t>
  </si>
  <si>
    <t>Rowley Tony</t>
  </si>
  <si>
    <t>Asif</t>
  </si>
  <si>
    <t>Gardener</t>
  </si>
  <si>
    <t>Alexander Grant</t>
  </si>
  <si>
    <t>St Mawes Farm, Karoi, Zimbabwe</t>
  </si>
  <si>
    <t>grantgzim@hotmail.com</t>
  </si>
  <si>
    <t>Leigh</t>
  </si>
  <si>
    <t>+263772242670</t>
  </si>
  <si>
    <t>AN864440</t>
  </si>
  <si>
    <t>Company Essential</t>
  </si>
  <si>
    <t>B1-6000-0069-8076</t>
  </si>
  <si>
    <t>Mayflower Pty Ltd</t>
  </si>
  <si>
    <t>Mrs D Murmee</t>
  </si>
  <si>
    <t>+263772239148</t>
  </si>
  <si>
    <t>Samaras</t>
  </si>
  <si>
    <t>George</t>
  </si>
  <si>
    <t>21 Kabewgele Ave</t>
  </si>
  <si>
    <t>george@deepcatch.co.zm</t>
  </si>
  <si>
    <t>0966 998094</t>
  </si>
  <si>
    <t>Charlene</t>
  </si>
  <si>
    <t>0966 998000</t>
  </si>
  <si>
    <t>Huseberg</t>
  </si>
  <si>
    <t>Z 1001819</t>
  </si>
  <si>
    <t>DKV</t>
  </si>
  <si>
    <t>Schetter</t>
  </si>
  <si>
    <t>Frederic</t>
  </si>
  <si>
    <t>Square Uvira 219 Lumumbashi DRC</t>
  </si>
  <si>
    <t>+243970019282</t>
  </si>
  <si>
    <t>+243814721779</t>
  </si>
  <si>
    <t>Elisabeth Zoumis</t>
  </si>
  <si>
    <t>+243814362012</t>
  </si>
  <si>
    <t>EJ 670981</t>
  </si>
  <si>
    <t>Europ Assistance/ O.S.O.H</t>
  </si>
  <si>
    <t>Monk</t>
  </si>
  <si>
    <t>Chardri</t>
  </si>
  <si>
    <t>16 Stockton Road Berea, East London, 5241, RSA</t>
  </si>
  <si>
    <t>craig@elidz.co.za, chardrimonk@gmail.com</t>
  </si>
  <si>
    <t>+27845879268</t>
  </si>
  <si>
    <t>Craig Monk</t>
  </si>
  <si>
    <t>+27827894943</t>
  </si>
  <si>
    <t>id 9008030252088</t>
  </si>
  <si>
    <t>Discovery Health</t>
  </si>
  <si>
    <t>Coastal Saver</t>
  </si>
  <si>
    <t>Dr Anderson</t>
  </si>
  <si>
    <t>043 726 4917</t>
  </si>
  <si>
    <t>Kruger</t>
  </si>
  <si>
    <t>Carsten</t>
  </si>
  <si>
    <t>Lusaka</t>
  </si>
  <si>
    <t>ckruger@southerncross.co.zm</t>
  </si>
  <si>
    <t>0977-802984</t>
  </si>
  <si>
    <t>Michelle Kruger</t>
  </si>
  <si>
    <t>0977 405545</t>
  </si>
  <si>
    <t>CLUB</t>
  </si>
  <si>
    <t>Expacare</t>
  </si>
  <si>
    <t>B6-Individual</t>
  </si>
  <si>
    <t>13454-11645</t>
  </si>
  <si>
    <t>Tim Meade</t>
  </si>
  <si>
    <t>Healthy</t>
  </si>
  <si>
    <t>Michelle</t>
  </si>
  <si>
    <t>michchris@gmail.com</t>
  </si>
  <si>
    <t>0977-405-545</t>
  </si>
  <si>
    <t>Carsen Kruger</t>
  </si>
  <si>
    <t>0977 802989</t>
  </si>
  <si>
    <t>Willaim Russell</t>
  </si>
  <si>
    <t>BR1</t>
  </si>
  <si>
    <t>C112 4085</t>
  </si>
  <si>
    <t>Hall</t>
  </si>
  <si>
    <t>Gregory Graham</t>
  </si>
  <si>
    <t>21 Boulder Ridge</t>
  </si>
  <si>
    <t>skybobo@live.com</t>
  </si>
  <si>
    <t>0612780</t>
  </si>
  <si>
    <t>0612821</t>
  </si>
  <si>
    <t>0772267890</t>
  </si>
  <si>
    <t>les Hall</t>
  </si>
  <si>
    <t>70-084859 T00</t>
  </si>
  <si>
    <t>MASCA</t>
  </si>
  <si>
    <t>Platinum</t>
  </si>
  <si>
    <t>Greg Hall</t>
  </si>
  <si>
    <t>Dr Musa</t>
  </si>
  <si>
    <t>Scholtz</t>
  </si>
  <si>
    <t>Joshua Brian</t>
  </si>
  <si>
    <t>Cutty Sark</t>
  </si>
  <si>
    <t>SIGNED CoC</t>
  </si>
  <si>
    <t>Hageman</t>
  </si>
  <si>
    <t>Mark</t>
  </si>
  <si>
    <t>B3 Quads</t>
  </si>
  <si>
    <t>4th Rd Windhoek Namibia</t>
  </si>
  <si>
    <t>2nd Rd Vic Falls Zimbabwe</t>
  </si>
  <si>
    <t>B2 Bikes</t>
  </si>
  <si>
    <t>B1 Bikes</t>
  </si>
  <si>
    <t>Collington</t>
  </si>
  <si>
    <t>Calvin</t>
  </si>
  <si>
    <t>Swan</t>
  </si>
  <si>
    <t>Willem</t>
  </si>
  <si>
    <t>Cleminson</t>
  </si>
  <si>
    <t>Jackson</t>
  </si>
  <si>
    <t>Wayne</t>
  </si>
  <si>
    <t>Berrie</t>
  </si>
  <si>
    <t>CB3</t>
  </si>
  <si>
    <t>Warwick</t>
  </si>
  <si>
    <t>Meredith</t>
  </si>
  <si>
    <t>Cuan</t>
  </si>
  <si>
    <t>Cheney</t>
  </si>
  <si>
    <t>Ryan</t>
  </si>
  <si>
    <t>CB2</t>
  </si>
  <si>
    <t>Fraser</t>
  </si>
  <si>
    <t>Gavin</t>
  </si>
  <si>
    <t>Jardine</t>
  </si>
  <si>
    <t>Goby</t>
  </si>
  <si>
    <t>Craig</t>
  </si>
  <si>
    <t>dnf</t>
  </si>
  <si>
    <t xml:space="preserve">Tink </t>
  </si>
  <si>
    <t>Ashby</t>
  </si>
  <si>
    <t>Clemence</t>
  </si>
  <si>
    <t>Godfrey</t>
  </si>
  <si>
    <t>Keith</t>
  </si>
  <si>
    <t>Graham</t>
  </si>
  <si>
    <t>DNS</t>
  </si>
  <si>
    <t xml:space="preserve">  FIM AFRICA SORC Championship, Victoria Falls, Zimbabwe Round 2, 2/3 May 2014</t>
  </si>
  <si>
    <t>Travis "Cupcake"</t>
  </si>
  <si>
    <t>250F</t>
  </si>
  <si>
    <t>100</t>
  </si>
  <si>
    <t>Dale Holliday</t>
  </si>
  <si>
    <t>22</t>
  </si>
  <si>
    <t>Willem Swan</t>
  </si>
  <si>
    <t>305</t>
  </si>
  <si>
    <t>Ashby Tink</t>
  </si>
  <si>
    <t>61</t>
  </si>
  <si>
    <t>Wayne Jackson</t>
  </si>
  <si>
    <t>82</t>
  </si>
  <si>
    <t>Calvin Collingtom</t>
  </si>
  <si>
    <t>101</t>
  </si>
  <si>
    <t>Daniel Parsons</t>
  </si>
  <si>
    <t>11</t>
  </si>
  <si>
    <t>Rory Nesbitt</t>
  </si>
  <si>
    <t>112</t>
  </si>
  <si>
    <t>Cuan Meredith</t>
  </si>
  <si>
    <t>141</t>
  </si>
  <si>
    <t>Danie Swan</t>
  </si>
  <si>
    <t>211</t>
  </si>
  <si>
    <t>Jayden Ashwell</t>
  </si>
  <si>
    <t>23</t>
  </si>
  <si>
    <t>Warwick Rowley</t>
  </si>
  <si>
    <t>38</t>
  </si>
  <si>
    <t>611</t>
  </si>
  <si>
    <t>Mathew Love</t>
  </si>
  <si>
    <t>612</t>
  </si>
  <si>
    <t>Craig Goby</t>
  </si>
  <si>
    <t>71</t>
  </si>
  <si>
    <t>Ashley Thixton</t>
  </si>
  <si>
    <t>83</t>
  </si>
  <si>
    <t>Graham Keith</t>
  </si>
  <si>
    <t>88</t>
  </si>
  <si>
    <t>887</t>
  </si>
  <si>
    <t>Alex Grant Gardener</t>
  </si>
  <si>
    <t>Laps if less than 5</t>
  </si>
  <si>
    <t>Nesbitt</t>
  </si>
  <si>
    <t>Rory</t>
  </si>
  <si>
    <t xml:space="preserve">Danie </t>
  </si>
  <si>
    <t>Love</t>
  </si>
  <si>
    <t>Mathew</t>
  </si>
  <si>
    <t>Thixton</t>
  </si>
  <si>
    <t>Ashley</t>
  </si>
  <si>
    <t>Ashwell</t>
  </si>
  <si>
    <t>Jayden</t>
  </si>
  <si>
    <t xml:space="preserve">  FIM AFRICA SORC Championship, Shamva, Zimbabwe Round 3, 20/21 June 2014</t>
  </si>
  <si>
    <t>252/10</t>
  </si>
  <si>
    <t>Rainer Ihmann</t>
  </si>
  <si>
    <t>David Kidd</t>
  </si>
  <si>
    <t>Clinton Hilfker</t>
  </si>
  <si>
    <t>Gary Rowland</t>
  </si>
  <si>
    <t>Dimo Eloff</t>
  </si>
  <si>
    <t>Fanie Steenkamp</t>
  </si>
  <si>
    <t>Chadri Monk</t>
  </si>
  <si>
    <t>L433</t>
  </si>
  <si>
    <t>B9</t>
  </si>
  <si>
    <t>Shannon Rowland</t>
  </si>
  <si>
    <t>Maike Bochert</t>
  </si>
  <si>
    <t>Julia Moths</t>
  </si>
  <si>
    <t>DQ</t>
  </si>
  <si>
    <t xml:space="preserve">  FIM AFRICA SORC Championship, Gallina Namibia, Round 4, 1/2 August 2014</t>
  </si>
  <si>
    <t>Ross Branch</t>
  </si>
  <si>
    <t>Louw Schmidt</t>
  </si>
  <si>
    <t>Henner Rusch</t>
  </si>
  <si>
    <t>Werner Wiese</t>
  </si>
  <si>
    <t>Sigi Pack</t>
  </si>
  <si>
    <t>Ingo Waldschmidt</t>
  </si>
  <si>
    <t>Jorn Greiter</t>
  </si>
  <si>
    <t>Tr1 Lp1</t>
  </si>
  <si>
    <t>Tr1 lp1234</t>
  </si>
  <si>
    <t>Tr1 Lp1 2</t>
  </si>
  <si>
    <t>Tr2 Lp1</t>
  </si>
  <si>
    <t>Tr1 Lp 1</t>
  </si>
  <si>
    <t>Tr1 Lp 123</t>
  </si>
  <si>
    <t>Tr 1 Lp 1-4</t>
  </si>
  <si>
    <t>Enrico Malan</t>
  </si>
  <si>
    <t>Calvin Collington</t>
  </si>
  <si>
    <t>Dart Lobjoit</t>
  </si>
  <si>
    <t>Jonathan Van Wyk</t>
  </si>
  <si>
    <t>111X</t>
  </si>
  <si>
    <t>Tr2 Lp 1 75%</t>
  </si>
  <si>
    <t>Waldschmidt</t>
  </si>
  <si>
    <t>Ingo</t>
  </si>
  <si>
    <t>Greiter</t>
  </si>
  <si>
    <t>Jorn</t>
  </si>
  <si>
    <t>253/10</t>
  </si>
  <si>
    <t>Schmidt</t>
  </si>
  <si>
    <t>Louw</t>
  </si>
  <si>
    <t>Lobjoit</t>
  </si>
  <si>
    <t>Dart</t>
  </si>
  <si>
    <t>Branch</t>
  </si>
  <si>
    <t>Rusch</t>
  </si>
  <si>
    <t>Henner</t>
  </si>
  <si>
    <t>Van Wyk</t>
  </si>
  <si>
    <t>Jonathan</t>
  </si>
  <si>
    <t>Pack</t>
  </si>
  <si>
    <t>Sigi</t>
  </si>
  <si>
    <t>Wiese</t>
  </si>
  <si>
    <t>Werner</t>
  </si>
  <si>
    <t>Kawasaki</t>
  </si>
  <si>
    <t>Kidd</t>
  </si>
  <si>
    <t>David</t>
  </si>
  <si>
    <t>Steenkamp</t>
  </si>
  <si>
    <t>Fanie</t>
  </si>
  <si>
    <t>Rowland</t>
  </si>
  <si>
    <t>Gary</t>
  </si>
  <si>
    <t>Hilfker</t>
  </si>
  <si>
    <t>Clinton</t>
  </si>
  <si>
    <t>Eloff</t>
  </si>
  <si>
    <t>Dimo</t>
  </si>
  <si>
    <t xml:space="preserve">Malan </t>
  </si>
  <si>
    <t>Enrico</t>
  </si>
  <si>
    <t>Julia</t>
  </si>
  <si>
    <t>Moths</t>
  </si>
  <si>
    <t>Shannon</t>
  </si>
  <si>
    <t>Bochert</t>
  </si>
  <si>
    <t>Maike</t>
  </si>
  <si>
    <t>75/L433</t>
  </si>
  <si>
    <t xml:space="preserve"> </t>
  </si>
  <si>
    <t>Souith Africa</t>
  </si>
  <si>
    <t>5th Rd   Francistown Botswana</t>
  </si>
  <si>
    <t>3rd Rd  Shamva Zimbabwe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</si>
</sst>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409]dd\-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h:mm:ss;@"/>
    <numFmt numFmtId="179" formatCode="[$-409]dddd\,\ mmmm\ dd\,\ yyyy"/>
    <numFmt numFmtId="180" formatCode="[$-409]d\-mmm\-yy;@"/>
    <numFmt numFmtId="181" formatCode="_(* #,##0_);_(* \(#,##0\);_(* &quot;-&quot;??_);_(@_)"/>
    <numFmt numFmtId="182" formatCode="hh:mm:ss;@"/>
    <numFmt numFmtId="183" formatCode="0.0"/>
    <numFmt numFmtId="184" formatCode="[h]:mm:ss;@"/>
    <numFmt numFmtId="185" formatCode="\ \ \ \ \ @"/>
    <numFmt numFmtId="186" formatCode="&quot;£&quot;#,##0_);[Red]\(&quot;£&quot;#,##0\)"/>
    <numFmt numFmtId="187" formatCode="#,##0.0_);\(#,##0.0\)"/>
    <numFmt numFmtId="188" formatCode="_-&quot;L.&quot;\ * #,##0_-;\-&quot;L.&quot;\ * #,##0_-;_-&quot;L.&quot;\ * &quot;-&quot;_-;_-@_-"/>
    <numFmt numFmtId="189" formatCode="0.0%"/>
    <numFmt numFmtId="190" formatCode="_-* #,##0\ _F_-;\-* #,##0\ _F_-;_-* &quot;-&quot;\ _F_-;_-@_-"/>
    <numFmt numFmtId="191" formatCode="_-* #,##0.00\ _F_-;\-* #,##0.00\ _F_-;_-* &quot;-&quot;??\ _F_-;_-@_-"/>
    <numFmt numFmtId="192" formatCode="_-* #,##0\ &quot;F&quot;_-;\-* #,##0\ &quot;F&quot;_-;_-* &quot;-&quot;\ &quot;F&quot;_-;_-@_-"/>
    <numFmt numFmtId="193" formatCode="_-* #,##0.00\ &quot;F&quot;_-;\-* #,##0.00\ &quot;F&quot;_-;_-* &quot;-&quot;??\ &quot;F&quot;_-;_-@_-"/>
    <numFmt numFmtId="194" formatCode="&quot;$&quot;#,##0.00_-;[Red]&quot;$&quot;#,##0.00\-"/>
    <numFmt numFmtId="195" formatCode="#,##0\ &quot;DM&quot;;[Red]\-#,##0\ &quot;DM&quot;"/>
    <numFmt numFmtId="196" formatCode="_-* #,##0_-;_-* #,##0\-;_-* &quot;-&quot;_-;_-@_-"/>
    <numFmt numFmtId="197" formatCode="&quot;$&quot;#,##0.00_-;&quot;$&quot;#,##0.00\-"/>
    <numFmt numFmtId="198" formatCode="_ &quot;SFr.&quot;\ * #,##0.00_ ;_ &quot;SFr.&quot;\ * \-#,##0.00_ ;_ &quot;SFr.&quot;\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26"/>
      <color indexed="8"/>
      <name val="Verdana"/>
      <family val="2"/>
    </font>
    <font>
      <b/>
      <sz val="26"/>
      <color indexed="10"/>
      <name val="Verdana"/>
      <family val="2"/>
    </font>
    <font>
      <b/>
      <sz val="10"/>
      <name val="Arial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0"/>
      <color indexed="8"/>
      <name val="Arial"/>
      <family val="0"/>
    </font>
    <font>
      <sz val="10"/>
      <name val="Symbol"/>
      <family val="1"/>
    </font>
    <font>
      <sz val="7"/>
      <name val="Times New Roman"/>
      <family val="1"/>
    </font>
    <font>
      <sz val="26"/>
      <color indexed="8"/>
      <name val="Verdana"/>
      <family val="2"/>
    </font>
    <font>
      <sz val="26"/>
      <name val="Verdana"/>
      <family val="2"/>
    </font>
    <font>
      <b/>
      <sz val="26"/>
      <name val="Verdana"/>
      <family val="2"/>
    </font>
    <font>
      <sz val="12"/>
      <color indexed="10"/>
      <name val="Tahoma"/>
      <family val="2"/>
    </font>
    <font>
      <b/>
      <sz val="12"/>
      <color indexed="8"/>
      <name val="Tahoma"/>
      <family val="2"/>
    </font>
    <font>
      <u val="single"/>
      <sz val="10"/>
      <color indexed="12"/>
      <name val="Arial"/>
      <family val="0"/>
    </font>
    <font>
      <b/>
      <sz val="26"/>
      <name val="Tahoma"/>
      <family val="2"/>
    </font>
    <font>
      <sz val="8"/>
      <name val="CG Times (E1)"/>
      <family val="0"/>
    </font>
    <font>
      <sz val="10"/>
      <name val="Helv"/>
      <family val="0"/>
    </font>
    <font>
      <sz val="8"/>
      <color indexed="1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Univers (WN)"/>
      <family val="0"/>
    </font>
    <font>
      <sz val="10"/>
      <name val="Univers (E1)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color indexed="8"/>
      <name val="Calibri"/>
      <family val="2"/>
    </font>
    <font>
      <sz val="11"/>
      <color indexed="8"/>
      <name val="Verdan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/>
      <bottom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185" fontId="0" fillId="0" borderId="0" applyNumberFormat="0" applyFill="0" applyBorder="0" applyAlignment="0">
      <protection/>
    </xf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35" fillId="0" borderId="0" applyFont="0" applyFill="0" applyBorder="0" applyAlignment="0" applyProtection="0"/>
    <xf numFmtId="39" fontId="36" fillId="0" borderId="0" applyFont="0" applyFill="0" applyBorder="0" applyAlignment="0" applyProtection="0"/>
    <xf numFmtId="188" fontId="0" fillId="0" borderId="0" applyFont="0" applyFill="0" applyBorder="0" applyAlignment="0"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1" applyNumberFormat="0" applyAlignment="0" applyProtection="0"/>
    <xf numFmtId="189" fontId="37" fillId="0" borderId="6" applyFill="0" applyBorder="0" applyAlignment="0">
      <protection locked="0"/>
    </xf>
    <xf numFmtId="187" fontId="37" fillId="0" borderId="0" applyFill="0" applyBorder="0" applyAlignment="0">
      <protection locked="0"/>
    </xf>
    <xf numFmtId="188" fontId="0" fillId="0" borderId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38" fillId="0" borderId="0">
      <alignment/>
      <protection/>
    </xf>
    <xf numFmtId="185" fontId="0" fillId="0" borderId="0" applyFill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8" applyNumberFormat="0" applyFont="0" applyAlignment="0" applyProtection="0"/>
    <xf numFmtId="0" fontId="14" fillId="20" borderId="9" applyNumberFormat="0" applyAlignment="0" applyProtection="0"/>
    <xf numFmtId="9" fontId="0" fillId="0" borderId="0" applyFont="0" applyFill="0" applyBorder="0" applyAlignment="0" applyProtection="0"/>
    <xf numFmtId="195" fontId="0" fillId="0" borderId="1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" fontId="39" fillId="0" borderId="11" applyFont="0">
      <alignment horizontal="center"/>
      <protection/>
    </xf>
    <xf numFmtId="1" fontId="39" fillId="0" borderId="12" applyBorder="0">
      <alignment horizontal="center"/>
      <protection/>
    </xf>
    <xf numFmtId="0" fontId="40" fillId="0" borderId="0">
      <alignment/>
      <protection/>
    </xf>
    <xf numFmtId="38" fontId="41" fillId="0" borderId="0" applyFill="0" applyBorder="0" applyAlignment="0" applyProtection="0"/>
    <xf numFmtId="196" fontId="0" fillId="0" borderId="0" applyFill="0" applyBorder="0" applyAlignment="0" applyProtection="0"/>
    <xf numFmtId="18" fontId="3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10" fontId="42" fillId="0" borderId="14" applyNumberFormat="0" applyFont="0" applyFill="0" applyAlignment="0" applyProtection="0"/>
    <xf numFmtId="0" fontId="17" fillId="0" borderId="0" applyNumberFormat="0" applyFill="0" applyBorder="0" applyAlignment="0" applyProtection="0"/>
    <xf numFmtId="198" fontId="0" fillId="0" borderId="15" applyFont="0" applyFill="0" applyBorder="0" applyAlignment="0" applyProtection="0"/>
  </cellStyleXfs>
  <cellXfs count="304">
    <xf numFmtId="0" fontId="0" fillId="0" borderId="0" xfId="0" applyAlignment="1">
      <alignment/>
    </xf>
    <xf numFmtId="0" fontId="19" fillId="0" borderId="0" xfId="72" applyFont="1" applyBorder="1" applyAlignment="1">
      <alignment horizontal="left"/>
      <protection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22" fillId="0" borderId="16" xfId="72" applyFont="1" applyBorder="1" applyAlignment="1">
      <alignment horizontal="center"/>
      <protection/>
    </xf>
    <xf numFmtId="0" fontId="22" fillId="0" borderId="17" xfId="0" applyFont="1" applyBorder="1" applyAlignment="1">
      <alignment horizontal="center"/>
    </xf>
    <xf numFmtId="0" fontId="22" fillId="0" borderId="17" xfId="72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2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top" wrapText="1"/>
    </xf>
    <xf numFmtId="0" fontId="21" fillId="22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vertical="top"/>
    </xf>
    <xf numFmtId="172" fontId="21" fillId="0" borderId="22" xfId="0" applyNumberFormat="1" applyFont="1" applyBorder="1" applyAlignment="1">
      <alignment horizontal="center" vertical="top" wrapText="1"/>
    </xf>
    <xf numFmtId="172" fontId="21" fillId="0" borderId="23" xfId="0" applyNumberFormat="1" applyFont="1" applyBorder="1" applyAlignment="1">
      <alignment horizontal="center" vertical="top" wrapText="1"/>
    </xf>
    <xf numFmtId="0" fontId="21" fillId="22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3" fillId="0" borderId="25" xfId="72" applyFont="1" applyBorder="1" applyAlignment="1" applyProtection="1">
      <alignment/>
      <protection locked="0"/>
    </xf>
    <xf numFmtId="0" fontId="23" fillId="0" borderId="26" xfId="72" applyFont="1" applyBorder="1" applyAlignment="1" applyProtection="1">
      <alignment horizontal="left"/>
      <protection locked="0"/>
    </xf>
    <xf numFmtId="0" fontId="24" fillId="0" borderId="26" xfId="0" applyFont="1" applyFill="1" applyBorder="1" applyAlignment="1" applyProtection="1">
      <alignment horizontal="center"/>
      <protection locked="0"/>
    </xf>
    <xf numFmtId="0" fontId="24" fillId="0" borderId="26" xfId="0" applyFont="1" applyFill="1" applyBorder="1" applyAlignment="1" applyProtection="1">
      <alignment horizontal="left"/>
      <protection locked="0"/>
    </xf>
    <xf numFmtId="0" fontId="24" fillId="0" borderId="26" xfId="0" applyFont="1" applyFill="1" applyBorder="1" applyAlignment="1" applyProtection="1">
      <alignment horizontal="center" wrapText="1"/>
      <protection locked="0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3" fillId="0" borderId="27" xfId="72" applyFont="1" applyBorder="1" applyAlignment="1" applyProtection="1">
      <alignment horizontal="left"/>
      <protection locked="0"/>
    </xf>
    <xf numFmtId="0" fontId="23" fillId="0" borderId="11" xfId="72" applyFont="1" applyBorder="1" applyAlignment="1" applyProtection="1">
      <alignment horizontal="left"/>
      <protection locked="0"/>
    </xf>
    <xf numFmtId="0" fontId="23" fillId="0" borderId="11" xfId="72" applyFont="1" applyBorder="1" applyAlignment="1" applyProtection="1">
      <alignment horizontal="center"/>
      <protection locked="0"/>
    </xf>
    <xf numFmtId="0" fontId="24" fillId="24" borderId="11" xfId="0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left"/>
      <protection locked="0"/>
    </xf>
    <xf numFmtId="0" fontId="24" fillId="20" borderId="11" xfId="0" applyFont="1" applyFill="1" applyBorder="1" applyAlignment="1" applyProtection="1">
      <alignment horizontal="left"/>
      <protection locked="0"/>
    </xf>
    <xf numFmtId="0" fontId="0" fillId="0" borderId="26" xfId="0" applyFont="1" applyFill="1" applyBorder="1" applyAlignment="1">
      <alignment horizontal="center" vertical="center"/>
    </xf>
    <xf numFmtId="0" fontId="24" fillId="3" borderId="11" xfId="0" applyFont="1" applyFill="1" applyBorder="1" applyAlignment="1" applyProtection="1">
      <alignment horizontal="left"/>
      <protection locked="0"/>
    </xf>
    <xf numFmtId="0" fontId="24" fillId="25" borderId="11" xfId="0" applyFont="1" applyFill="1" applyBorder="1" applyAlignment="1" applyProtection="1">
      <alignment horizontal="left"/>
      <protection locked="0"/>
    </xf>
    <xf numFmtId="0" fontId="28" fillId="0" borderId="0" xfId="72" applyFont="1" applyBorder="1" applyAlignment="1">
      <alignment horizontal="left"/>
      <protection/>
    </xf>
    <xf numFmtId="177" fontId="28" fillId="0" borderId="0" xfId="43" applyNumberFormat="1" applyFont="1" applyBorder="1" applyAlignment="1">
      <alignment horizontal="right"/>
    </xf>
    <xf numFmtId="0" fontId="28" fillId="0" borderId="0" xfId="72" applyFont="1" applyBorder="1" applyAlignment="1">
      <alignment horizontal="center"/>
      <protection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9" fillId="0" borderId="0" xfId="72" applyFont="1" applyBorder="1" applyAlignment="1">
      <alignment horizontal="center"/>
      <protection/>
    </xf>
    <xf numFmtId="0" fontId="28" fillId="0" borderId="0" xfId="72" applyFont="1" applyBorder="1" applyAlignment="1">
      <alignment horizontal="right"/>
      <protection/>
    </xf>
    <xf numFmtId="21" fontId="24" fillId="0" borderId="11" xfId="72" applyNumberFormat="1" applyFont="1" applyBorder="1" applyAlignment="1" applyProtection="1">
      <alignment horizontal="center"/>
      <protection locked="0"/>
    </xf>
    <xf numFmtId="0" fontId="22" fillId="0" borderId="28" xfId="72" applyFont="1" applyBorder="1" applyAlignment="1">
      <alignment horizontal="center"/>
      <protection/>
    </xf>
    <xf numFmtId="0" fontId="23" fillId="0" borderId="0" xfId="72" applyFont="1" applyBorder="1" applyAlignment="1">
      <alignment horizontal="left"/>
      <protection/>
    </xf>
    <xf numFmtId="21" fontId="31" fillId="0" borderId="11" xfId="72" applyNumberFormat="1" applyFont="1" applyBorder="1" applyAlignment="1" applyProtection="1">
      <alignment horizontal="center"/>
      <protection locked="0"/>
    </xf>
    <xf numFmtId="21" fontId="24" fillId="0" borderId="11" xfId="72" applyNumberFormat="1" applyFont="1" applyBorder="1" applyAlignment="1">
      <alignment horizontal="center"/>
      <protection/>
    </xf>
    <xf numFmtId="21" fontId="22" fillId="0" borderId="11" xfId="72" applyNumberFormat="1" applyFont="1" applyBorder="1" applyAlignment="1">
      <alignment horizontal="center"/>
      <protection/>
    </xf>
    <xf numFmtId="1" fontId="24" fillId="0" borderId="11" xfId="72" applyNumberFormat="1" applyFont="1" applyBorder="1" applyAlignment="1" applyProtection="1">
      <alignment horizontal="center"/>
      <protection locked="0"/>
    </xf>
    <xf numFmtId="177" fontId="23" fillId="0" borderId="11" xfId="43" applyNumberFormat="1" applyFont="1" applyBorder="1" applyAlignment="1" applyProtection="1">
      <alignment horizontal="right"/>
      <protection locked="0"/>
    </xf>
    <xf numFmtId="0" fontId="24" fillId="0" borderId="11" xfId="72" applyFont="1" applyBorder="1" applyAlignment="1" applyProtection="1">
      <alignment horizontal="center"/>
      <protection locked="0"/>
    </xf>
    <xf numFmtId="0" fontId="24" fillId="0" borderId="11" xfId="72" applyFont="1" applyFill="1" applyBorder="1" applyAlignment="1" applyProtection="1">
      <alignment horizontal="center"/>
      <protection locked="0"/>
    </xf>
    <xf numFmtId="177" fontId="23" fillId="0" borderId="0" xfId="43" applyNumberFormat="1" applyFont="1" applyBorder="1" applyAlignment="1">
      <alignment horizontal="right"/>
    </xf>
    <xf numFmtId="0" fontId="23" fillId="0" borderId="0" xfId="72" applyFont="1" applyBorder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32" fillId="0" borderId="0" xfId="72" applyFont="1" applyBorder="1" applyAlignment="1">
      <alignment horizontal="center"/>
      <protection/>
    </xf>
    <xf numFmtId="0" fontId="0" fillId="0" borderId="0" xfId="0" applyFill="1" applyAlignment="1">
      <alignment/>
    </xf>
    <xf numFmtId="0" fontId="24" fillId="0" borderId="29" xfId="0" applyFont="1" applyFill="1" applyBorder="1" applyAlignment="1" applyProtection="1">
      <alignment horizontal="left"/>
      <protection locked="0"/>
    </xf>
    <xf numFmtId="0" fontId="24" fillId="0" borderId="29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justify"/>
    </xf>
    <xf numFmtId="180" fontId="0" fillId="0" borderId="0" xfId="0" applyNumberFormat="1" applyAlignment="1">
      <alignment/>
    </xf>
    <xf numFmtId="180" fontId="22" fillId="0" borderId="17" xfId="0" applyNumberFormat="1" applyFont="1" applyBorder="1" applyAlignment="1">
      <alignment horizontal="center"/>
    </xf>
    <xf numFmtId="180" fontId="22" fillId="0" borderId="17" xfId="0" applyNumberFormat="1" applyFont="1" applyBorder="1" applyAlignment="1">
      <alignment horizontal="center" wrapText="1"/>
    </xf>
    <xf numFmtId="180" fontId="0" fillId="0" borderId="20" xfId="0" applyNumberFormat="1" applyBorder="1" applyAlignment="1">
      <alignment/>
    </xf>
    <xf numFmtId="180" fontId="24" fillId="0" borderId="26" xfId="0" applyNumberFormat="1" applyFont="1" applyFill="1" applyBorder="1" applyAlignment="1" applyProtection="1">
      <alignment horizontal="left"/>
      <protection locked="0"/>
    </xf>
    <xf numFmtId="180" fontId="24" fillId="0" borderId="11" xfId="0" applyNumberFormat="1" applyFont="1" applyFill="1" applyBorder="1" applyAlignment="1" applyProtection="1">
      <alignment horizontal="left"/>
      <protection locked="0"/>
    </xf>
    <xf numFmtId="180" fontId="24" fillId="0" borderId="29" xfId="0" applyNumberFormat="1" applyFont="1" applyFill="1" applyBorder="1" applyAlignment="1" applyProtection="1">
      <alignment horizontal="left"/>
      <protection locked="0"/>
    </xf>
    <xf numFmtId="180" fontId="24" fillId="20" borderId="11" xfId="0" applyNumberFormat="1" applyFont="1" applyFill="1" applyBorder="1" applyAlignment="1" applyProtection="1">
      <alignment horizontal="left"/>
      <protection locked="0"/>
    </xf>
    <xf numFmtId="180" fontId="22" fillId="0" borderId="11" xfId="0" applyNumberFormat="1" applyFont="1" applyFill="1" applyBorder="1" applyAlignment="1" applyProtection="1">
      <alignment horizontal="left"/>
      <protection locked="0"/>
    </xf>
    <xf numFmtId="180" fontId="21" fillId="0" borderId="0" xfId="0" applyNumberFormat="1" applyFont="1" applyAlignment="1">
      <alignment horizontal="justify"/>
    </xf>
    <xf numFmtId="0" fontId="33" fillId="0" borderId="11" xfId="57" applyFill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 quotePrefix="1">
      <alignment horizontal="left"/>
      <protection locked="0"/>
    </xf>
    <xf numFmtId="0" fontId="33" fillId="0" borderId="29" xfId="57" applyFill="1" applyBorder="1" applyAlignment="1" applyProtection="1">
      <alignment horizontal="left"/>
      <protection locked="0"/>
    </xf>
    <xf numFmtId="0" fontId="24" fillId="0" borderId="29" xfId="0" applyFont="1" applyFill="1" applyBorder="1" applyAlignment="1" applyProtection="1" quotePrefix="1">
      <alignment horizontal="left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44" fontId="21" fillId="0" borderId="0" xfId="45" applyFont="1" applyAlignment="1">
      <alignment horizontal="left"/>
    </xf>
    <xf numFmtId="1" fontId="24" fillId="0" borderId="1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23" fillId="0" borderId="26" xfId="72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23" fillId="0" borderId="27" xfId="72" applyFont="1" applyFill="1" applyBorder="1" applyAlignment="1" applyProtection="1">
      <alignment horizontal="left"/>
      <protection locked="0"/>
    </xf>
    <xf numFmtId="0" fontId="23" fillId="0" borderId="11" xfId="72" applyFont="1" applyFill="1" applyBorder="1" applyAlignment="1" applyProtection="1">
      <alignment horizontal="left"/>
      <protection locked="0"/>
    </xf>
    <xf numFmtId="0" fontId="23" fillId="0" borderId="11" xfId="72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left" wrapText="1"/>
    </xf>
    <xf numFmtId="0" fontId="23" fillId="0" borderId="11" xfId="72" applyFont="1" applyBorder="1" applyAlignment="1">
      <alignment horizontal="left"/>
      <protection/>
    </xf>
    <xf numFmtId="0" fontId="26" fillId="0" borderId="0" xfId="0" applyFont="1" applyAlignment="1">
      <alignment wrapText="1"/>
    </xf>
    <xf numFmtId="0" fontId="0" fillId="22" borderId="26" xfId="0" applyFill="1" applyBorder="1" applyAlignment="1" applyProtection="1">
      <alignment horizontal="center" vertical="center"/>
      <protection hidden="1"/>
    </xf>
    <xf numFmtId="0" fontId="1" fillId="0" borderId="11" xfId="79" applyBorder="1" applyAlignment="1">
      <alignment horizontal="center"/>
      <protection/>
    </xf>
    <xf numFmtId="0" fontId="1" fillId="0" borderId="11" xfId="79" applyFill="1" applyBorder="1" applyAlignment="1">
      <alignment horizontal="center"/>
      <protection/>
    </xf>
    <xf numFmtId="0" fontId="1" fillId="0" borderId="11" xfId="79" applyBorder="1">
      <alignment/>
      <protection/>
    </xf>
    <xf numFmtId="0" fontId="1" fillId="0" borderId="11" xfId="79" applyFill="1" applyBorder="1">
      <alignment/>
      <protection/>
    </xf>
    <xf numFmtId="0" fontId="1" fillId="0" borderId="11" xfId="79" applyFont="1" applyBorder="1">
      <alignment/>
      <protection/>
    </xf>
    <xf numFmtId="0" fontId="0" fillId="0" borderId="11" xfId="0" applyBorder="1" applyAlignment="1">
      <alignment horizontal="center"/>
    </xf>
    <xf numFmtId="0" fontId="20" fillId="0" borderId="30" xfId="0" applyFont="1" applyBorder="1" applyAlignment="1">
      <alignment horizontal="left"/>
    </xf>
    <xf numFmtId="0" fontId="43" fillId="0" borderId="31" xfId="78" applyFont="1" applyBorder="1" applyAlignment="1">
      <alignment horizontal="center"/>
      <protection/>
    </xf>
    <xf numFmtId="181" fontId="0" fillId="0" borderId="0" xfId="43" applyNumberFormat="1" applyAlignment="1">
      <alignment/>
    </xf>
    <xf numFmtId="181" fontId="0" fillId="0" borderId="0" xfId="43" applyNumberFormat="1" applyFill="1" applyAlignment="1">
      <alignment/>
    </xf>
    <xf numFmtId="181" fontId="21" fillId="0" borderId="0" xfId="43" applyNumberFormat="1" applyFont="1" applyAlignment="1">
      <alignment horizontal="left"/>
    </xf>
    <xf numFmtId="0" fontId="0" fillId="26" borderId="11" xfId="0" applyFill="1" applyBorder="1" applyAlignment="1">
      <alignment horizontal="center" vertical="center"/>
    </xf>
    <xf numFmtId="0" fontId="43" fillId="0" borderId="0" xfId="78" applyFont="1" applyBorder="1" applyAlignment="1">
      <alignment horizontal="left"/>
      <protection/>
    </xf>
    <xf numFmtId="0" fontId="44" fillId="0" borderId="0" xfId="78" applyNumberFormat="1" applyFont="1" applyFill="1" applyBorder="1" applyAlignment="1">
      <alignment horizontal="center"/>
      <protection/>
    </xf>
    <xf numFmtId="0" fontId="44" fillId="0" borderId="0" xfId="78" applyFont="1" applyFill="1" applyBorder="1" applyAlignment="1">
      <alignment horizontal="center"/>
      <protection/>
    </xf>
    <xf numFmtId="0" fontId="1" fillId="0" borderId="0" xfId="78" applyBorder="1">
      <alignment/>
      <protection/>
    </xf>
    <xf numFmtId="0" fontId="1" fillId="0" borderId="0" xfId="78" applyBorder="1" applyAlignment="1">
      <alignment horizontal="center"/>
      <protection/>
    </xf>
    <xf numFmtId="21" fontId="1" fillId="0" borderId="0" xfId="78" applyNumberFormat="1" applyBorder="1">
      <alignment/>
      <protection/>
    </xf>
    <xf numFmtId="21" fontId="44" fillId="0" borderId="0" xfId="78" applyNumberFormat="1" applyFont="1" applyFill="1" applyBorder="1">
      <alignment/>
      <protection/>
    </xf>
    <xf numFmtId="0" fontId="45" fillId="0" borderId="0" xfId="78" applyFont="1" applyBorder="1" applyAlignment="1">
      <alignment horizontal="center"/>
      <protection/>
    </xf>
    <xf numFmtId="0" fontId="43" fillId="0" borderId="32" xfId="78" applyFont="1" applyBorder="1" applyAlignment="1">
      <alignment horizontal="left"/>
      <protection/>
    </xf>
    <xf numFmtId="0" fontId="43" fillId="0" borderId="31" xfId="78" applyFont="1" applyBorder="1">
      <alignment/>
      <protection/>
    </xf>
    <xf numFmtId="0" fontId="43" fillId="0" borderId="33" xfId="78" applyFont="1" applyBorder="1" applyAlignment="1">
      <alignment horizontal="center"/>
      <protection/>
    </xf>
    <xf numFmtId="0" fontId="43" fillId="0" borderId="34" xfId="78" applyFont="1" applyBorder="1" applyAlignment="1">
      <alignment horizontal="center"/>
      <protection/>
    </xf>
    <xf numFmtId="0" fontId="43" fillId="0" borderId="35" xfId="78" applyFont="1" applyBorder="1" applyAlignment="1">
      <alignment horizontal="center"/>
      <protection/>
    </xf>
    <xf numFmtId="0" fontId="43" fillId="0" borderId="36" xfId="78" applyFont="1" applyBorder="1" applyAlignment="1">
      <alignment horizontal="center"/>
      <protection/>
    </xf>
    <xf numFmtId="0" fontId="43" fillId="0" borderId="36" xfId="78" applyFont="1" applyBorder="1">
      <alignment/>
      <protection/>
    </xf>
    <xf numFmtId="0" fontId="43" fillId="0" borderId="37" xfId="78" applyFont="1" applyBorder="1" applyAlignment="1">
      <alignment horizontal="center"/>
      <protection/>
    </xf>
    <xf numFmtId="21" fontId="43" fillId="0" borderId="35" xfId="78" applyNumberFormat="1" applyFont="1" applyBorder="1" applyAlignment="1">
      <alignment horizontal="center"/>
      <protection/>
    </xf>
    <xf numFmtId="21" fontId="43" fillId="0" borderId="36" xfId="78" applyNumberFormat="1" applyFont="1" applyBorder="1" applyAlignment="1">
      <alignment horizontal="center"/>
      <protection/>
    </xf>
    <xf numFmtId="21" fontId="43" fillId="0" borderId="38" xfId="78" applyNumberFormat="1" applyFont="1" applyBorder="1" applyAlignment="1">
      <alignment horizontal="center"/>
      <protection/>
    </xf>
    <xf numFmtId="21" fontId="43" fillId="0" borderId="39" xfId="78" applyNumberFormat="1" applyFont="1" applyBorder="1" applyAlignment="1">
      <alignment horizontal="center"/>
      <protection/>
    </xf>
    <xf numFmtId="21" fontId="43" fillId="0" borderId="40" xfId="78" applyNumberFormat="1" applyFont="1" applyBorder="1" applyAlignment="1">
      <alignment horizontal="center"/>
      <protection/>
    </xf>
    <xf numFmtId="0" fontId="47" fillId="0" borderId="27" xfId="74" applyFont="1" applyFill="1" applyBorder="1" applyAlignment="1">
      <alignment horizontal="center"/>
      <protection/>
    </xf>
    <xf numFmtId="0" fontId="48" fillId="0" borderId="11" xfId="78" applyFont="1" applyBorder="1" applyAlignment="1">
      <alignment horizontal="center"/>
      <protection/>
    </xf>
    <xf numFmtId="0" fontId="47" fillId="0" borderId="11" xfId="74" applyFont="1" applyFill="1" applyBorder="1">
      <alignment/>
      <protection/>
    </xf>
    <xf numFmtId="0" fontId="47" fillId="0" borderId="41" xfId="74" applyFont="1" applyFill="1" applyBorder="1" applyAlignment="1">
      <alignment horizontal="center"/>
      <protection/>
    </xf>
    <xf numFmtId="0" fontId="47" fillId="0" borderId="41" xfId="74" applyFont="1" applyBorder="1" applyAlignment="1">
      <alignment horizontal="center"/>
      <protection/>
    </xf>
    <xf numFmtId="0" fontId="47" fillId="0" borderId="39" xfId="78" applyFont="1" applyFill="1" applyBorder="1" applyAlignment="1">
      <alignment horizontal="center"/>
      <protection/>
    </xf>
    <xf numFmtId="21" fontId="44" fillId="0" borderId="27" xfId="78" applyNumberFormat="1" applyFont="1" applyBorder="1">
      <alignment/>
      <protection/>
    </xf>
    <xf numFmtId="21" fontId="49" fillId="0" borderId="11" xfId="78" applyNumberFormat="1" applyFont="1" applyBorder="1">
      <alignment/>
      <protection/>
    </xf>
    <xf numFmtId="21" fontId="44" fillId="0" borderId="39" xfId="78" applyNumberFormat="1" applyFont="1" applyBorder="1">
      <alignment/>
      <protection/>
    </xf>
    <xf numFmtId="21" fontId="44" fillId="0" borderId="42" xfId="78" applyNumberFormat="1" applyFont="1" applyBorder="1">
      <alignment/>
      <protection/>
    </xf>
    <xf numFmtId="21" fontId="44" fillId="0" borderId="43" xfId="78" applyNumberFormat="1" applyFont="1" applyBorder="1">
      <alignment/>
      <protection/>
    </xf>
    <xf numFmtId="0" fontId="49" fillId="0" borderId="11" xfId="78" applyFont="1" applyBorder="1">
      <alignment/>
      <protection/>
    </xf>
    <xf numFmtId="0" fontId="48" fillId="0" borderId="11" xfId="78" applyFont="1" applyFill="1" applyBorder="1" applyAlignment="1">
      <alignment horizontal="center"/>
      <protection/>
    </xf>
    <xf numFmtId="0" fontId="47" fillId="0" borderId="11" xfId="74" applyFont="1" applyFill="1" applyBorder="1" applyAlignment="1">
      <alignment horizontal="center"/>
      <protection/>
    </xf>
    <xf numFmtId="0" fontId="47" fillId="0" borderId="27" xfId="74" applyFont="1" applyBorder="1" applyAlignment="1">
      <alignment horizontal="center"/>
      <protection/>
    </xf>
    <xf numFmtId="0" fontId="48" fillId="0" borderId="11" xfId="78" applyFont="1" applyBorder="1" applyAlignment="1">
      <alignment horizontal="center"/>
      <protection/>
    </xf>
    <xf numFmtId="0" fontId="47" fillId="0" borderId="11" xfId="74" applyFont="1" applyBorder="1" applyAlignment="1">
      <alignment horizontal="left"/>
      <protection/>
    </xf>
    <xf numFmtId="0" fontId="47" fillId="0" borderId="11" xfId="74" applyFont="1" applyBorder="1" applyAlignment="1">
      <alignment horizontal="center"/>
      <protection/>
    </xf>
    <xf numFmtId="0" fontId="47" fillId="0" borderId="11" xfId="74" applyFont="1" applyBorder="1">
      <alignment/>
      <protection/>
    </xf>
    <xf numFmtId="0" fontId="47" fillId="0" borderId="44" xfId="74" applyFont="1" applyFill="1" applyBorder="1" applyAlignment="1">
      <alignment horizontal="center"/>
      <protection/>
    </xf>
    <xf numFmtId="21" fontId="44" fillId="0" borderId="11" xfId="78" applyNumberFormat="1" applyFont="1" applyBorder="1">
      <alignment/>
      <protection/>
    </xf>
    <xf numFmtId="0" fontId="47" fillId="0" borderId="45" xfId="74" applyFont="1" applyFill="1" applyBorder="1" applyAlignment="1">
      <alignment horizontal="center"/>
      <protection/>
    </xf>
    <xf numFmtId="0" fontId="47" fillId="0" borderId="46" xfId="74" applyFont="1" applyFill="1" applyBorder="1">
      <alignment/>
      <protection/>
    </xf>
    <xf numFmtId="0" fontId="47" fillId="0" borderId="11" xfId="78" applyFont="1" applyBorder="1" applyAlignment="1">
      <alignment horizontal="center"/>
      <protection/>
    </xf>
    <xf numFmtId="21" fontId="44" fillId="0" borderId="10" xfId="78" applyNumberFormat="1" applyFont="1" applyBorder="1">
      <alignment/>
      <protection/>
    </xf>
    <xf numFmtId="0" fontId="47" fillId="0" borderId="46" xfId="78" applyFont="1" applyBorder="1" applyAlignment="1">
      <alignment horizontal="center"/>
      <protection/>
    </xf>
    <xf numFmtId="0" fontId="47" fillId="0" borderId="42" xfId="78" applyFont="1" applyFill="1" applyBorder="1" applyAlignment="1">
      <alignment horizontal="center"/>
      <protection/>
    </xf>
    <xf numFmtId="21" fontId="44" fillId="0" borderId="45" xfId="78" applyNumberFormat="1" applyFont="1" applyBorder="1">
      <alignment/>
      <protection/>
    </xf>
    <xf numFmtId="21" fontId="44" fillId="0" borderId="46" xfId="78" applyNumberFormat="1" applyFont="1" applyBorder="1">
      <alignment/>
      <protection/>
    </xf>
    <xf numFmtId="0" fontId="47" fillId="0" borderId="27" xfId="78" applyFont="1" applyFill="1" applyBorder="1" applyAlignment="1">
      <alignment horizontal="center"/>
      <protection/>
    </xf>
    <xf numFmtId="0" fontId="48" fillId="0" borderId="0" xfId="78" applyFont="1" applyFill="1" applyBorder="1" applyAlignment="1">
      <alignment horizontal="center"/>
      <protection/>
    </xf>
    <xf numFmtId="0" fontId="48" fillId="0" borderId="11" xfId="78" applyFont="1" applyBorder="1">
      <alignment/>
      <protection/>
    </xf>
    <xf numFmtId="0" fontId="48" fillId="0" borderId="41" xfId="78" applyFont="1" applyBorder="1" applyAlignment="1">
      <alignment horizontal="center"/>
      <protection/>
    </xf>
    <xf numFmtId="0" fontId="47" fillId="0" borderId="47" xfId="78" applyFont="1" applyFill="1" applyBorder="1" applyAlignment="1">
      <alignment horizontal="center"/>
      <protection/>
    </xf>
    <xf numFmtId="0" fontId="47" fillId="0" borderId="48" xfId="78" applyFont="1" applyBorder="1" applyAlignment="1">
      <alignment horizontal="center"/>
      <protection/>
    </xf>
    <xf numFmtId="0" fontId="47" fillId="0" borderId="48" xfId="78" applyFont="1" applyFill="1" applyBorder="1">
      <alignment/>
      <protection/>
    </xf>
    <xf numFmtId="0" fontId="47" fillId="0" borderId="48" xfId="78" applyFont="1" applyFill="1" applyBorder="1" applyAlignment="1">
      <alignment horizontal="center"/>
      <protection/>
    </xf>
    <xf numFmtId="0" fontId="47" fillId="0" borderId="49" xfId="78" applyFont="1" applyFill="1" applyBorder="1" applyAlignment="1">
      <alignment horizontal="center"/>
      <protection/>
    </xf>
    <xf numFmtId="21" fontId="44" fillId="0" borderId="47" xfId="78" applyNumberFormat="1" applyFont="1" applyBorder="1">
      <alignment/>
      <protection/>
    </xf>
    <xf numFmtId="21" fontId="44" fillId="0" borderId="48" xfId="78" applyNumberFormat="1" applyFont="1" applyBorder="1">
      <alignment/>
      <protection/>
    </xf>
    <xf numFmtId="21" fontId="44" fillId="0" borderId="49" xfId="78" applyNumberFormat="1" applyFont="1" applyBorder="1">
      <alignment/>
      <protection/>
    </xf>
    <xf numFmtId="21" fontId="44" fillId="0" borderId="50" xfId="78" applyNumberFormat="1" applyFont="1" applyBorder="1">
      <alignment/>
      <protection/>
    </xf>
    <xf numFmtId="0" fontId="47" fillId="26" borderId="11" xfId="74" applyFont="1" applyFill="1" applyBorder="1">
      <alignment/>
      <protection/>
    </xf>
    <xf numFmtId="0" fontId="47" fillId="26" borderId="46" xfId="74" applyFont="1" applyFill="1" applyBorder="1">
      <alignment/>
      <protection/>
    </xf>
    <xf numFmtId="0" fontId="50" fillId="26" borderId="0" xfId="72" applyFont="1" applyFill="1" applyBorder="1" applyAlignment="1">
      <alignment horizontal="center"/>
      <protection/>
    </xf>
    <xf numFmtId="0" fontId="23" fillId="0" borderId="0" xfId="72" applyFont="1" applyFill="1" applyBorder="1" applyAlignment="1">
      <alignment horizontal="left"/>
      <protection/>
    </xf>
    <xf numFmtId="49" fontId="23" fillId="0" borderId="0" xfId="72" applyNumberFormat="1" applyFont="1" applyBorder="1" applyAlignment="1">
      <alignment horizontal="left"/>
      <protection/>
    </xf>
    <xf numFmtId="0" fontId="24" fillId="0" borderId="0" xfId="0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/>
    </xf>
    <xf numFmtId="0" fontId="28" fillId="0" borderId="0" xfId="72" applyFont="1" applyFill="1" applyBorder="1" applyAlignment="1">
      <alignment horizontal="left"/>
      <protection/>
    </xf>
    <xf numFmtId="49" fontId="28" fillId="0" borderId="0" xfId="72" applyNumberFormat="1" applyFont="1" applyBorder="1" applyAlignment="1">
      <alignment horizontal="left"/>
      <protection/>
    </xf>
    <xf numFmtId="0" fontId="30" fillId="0" borderId="0" xfId="0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/>
    </xf>
    <xf numFmtId="0" fontId="20" fillId="0" borderId="3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wrapText="1"/>
    </xf>
    <xf numFmtId="49" fontId="29" fillId="0" borderId="0" xfId="0" applyNumberFormat="1" applyFont="1" applyBorder="1" applyAlignment="1">
      <alignment horizontal="center"/>
    </xf>
    <xf numFmtId="21" fontId="24" fillId="0" borderId="51" xfId="72" applyNumberFormat="1" applyFont="1" applyBorder="1" applyAlignment="1" applyProtection="1">
      <alignment horizontal="center"/>
      <protection locked="0"/>
    </xf>
    <xf numFmtId="0" fontId="22" fillId="0" borderId="52" xfId="0" applyFont="1" applyBorder="1" applyAlignment="1">
      <alignment horizontal="center" wrapText="1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177" fontId="23" fillId="0" borderId="0" xfId="43" applyNumberFormat="1" applyFont="1" applyBorder="1" applyAlignment="1">
      <alignment horizontal="left"/>
    </xf>
    <xf numFmtId="177" fontId="23" fillId="0" borderId="0" xfId="43" applyNumberFormat="1" applyFont="1" applyBorder="1" applyAlignment="1" quotePrefix="1">
      <alignment horizontal="right"/>
    </xf>
    <xf numFmtId="0" fontId="23" fillId="0" borderId="0" xfId="72" applyFont="1" applyBorder="1" applyAlignment="1" quotePrefix="1">
      <alignment horizontal="left"/>
      <protection/>
    </xf>
    <xf numFmtId="0" fontId="24" fillId="0" borderId="0" xfId="0" applyFont="1" applyFill="1" applyBorder="1" applyAlignment="1" applyProtection="1" quotePrefix="1">
      <alignment horizontal="center"/>
      <protection locked="0"/>
    </xf>
    <xf numFmtId="0" fontId="24" fillId="0" borderId="0" xfId="0" applyFont="1" applyFill="1" applyBorder="1" applyAlignment="1" applyProtection="1" quotePrefix="1">
      <alignment horizontal="left"/>
      <protection locked="0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 quotePrefix="1">
      <alignment horizontal="center"/>
    </xf>
    <xf numFmtId="0" fontId="23" fillId="0" borderId="55" xfId="72" applyFont="1" applyFill="1" applyBorder="1" applyAlignment="1" quotePrefix="1">
      <alignment horizontal="left"/>
      <protection/>
    </xf>
    <xf numFmtId="0" fontId="23" fillId="0" borderId="55" xfId="72" applyFont="1" applyBorder="1" applyAlignment="1" quotePrefix="1">
      <alignment horizontal="left"/>
      <protection/>
    </xf>
    <xf numFmtId="0" fontId="23" fillId="0" borderId="52" xfId="72" applyFont="1" applyBorder="1" applyAlignment="1">
      <alignment horizontal="left"/>
      <protection/>
    </xf>
    <xf numFmtId="0" fontId="22" fillId="0" borderId="54" xfId="0" applyFont="1" applyBorder="1" applyAlignment="1">
      <alignment wrapText="1"/>
    </xf>
    <xf numFmtId="0" fontId="22" fillId="0" borderId="55" xfId="0" applyFont="1" applyBorder="1" applyAlignment="1">
      <alignment wrapText="1"/>
    </xf>
    <xf numFmtId="0" fontId="22" fillId="0" borderId="52" xfId="0" applyFont="1" applyBorder="1" applyAlignment="1">
      <alignment wrapText="1"/>
    </xf>
    <xf numFmtId="0" fontId="22" fillId="0" borderId="54" xfId="0" applyFont="1" applyBorder="1" applyAlignment="1">
      <alignment horizontal="center" wrapText="1"/>
    </xf>
    <xf numFmtId="0" fontId="22" fillId="0" borderId="56" xfId="72" applyFont="1" applyBorder="1" applyAlignment="1">
      <alignment horizontal="center"/>
      <protection/>
    </xf>
    <xf numFmtId="0" fontId="22" fillId="0" borderId="55" xfId="0" applyFont="1" applyBorder="1" applyAlignment="1">
      <alignment horizontal="center" wrapText="1"/>
    </xf>
    <xf numFmtId="0" fontId="22" fillId="0" borderId="57" xfId="0" applyFont="1" applyBorder="1" applyAlignment="1">
      <alignment horizontal="center" vertical="top" wrapText="1"/>
    </xf>
    <xf numFmtId="0" fontId="22" fillId="0" borderId="57" xfId="0" applyFont="1" applyFill="1" applyBorder="1" applyAlignment="1">
      <alignment horizontal="center" vertical="top" wrapText="1"/>
    </xf>
    <xf numFmtId="49" fontId="22" fillId="0" borderId="57" xfId="0" applyNumberFormat="1" applyFont="1" applyBorder="1" applyAlignment="1">
      <alignment horizontal="center" vertical="top" wrapText="1"/>
    </xf>
    <xf numFmtId="0" fontId="22" fillId="0" borderId="58" xfId="72" applyFont="1" applyBorder="1" applyAlignment="1">
      <alignment horizontal="center" vertical="top" wrapText="1"/>
      <protection/>
    </xf>
    <xf numFmtId="0" fontId="22" fillId="0" borderId="59" xfId="72" applyFont="1" applyBorder="1" applyAlignment="1">
      <alignment horizontal="center" vertical="top" wrapText="1"/>
      <protection/>
    </xf>
    <xf numFmtId="0" fontId="22" fillId="0" borderId="57" xfId="0" applyFont="1" applyBorder="1" applyAlignment="1">
      <alignment horizontal="center" vertical="top" shrinkToFit="1"/>
    </xf>
    <xf numFmtId="49" fontId="22" fillId="0" borderId="57" xfId="0" applyNumberFormat="1" applyFont="1" applyBorder="1" applyAlignment="1">
      <alignment horizontal="center" vertical="top"/>
    </xf>
    <xf numFmtId="0" fontId="22" fillId="0" borderId="60" xfId="0" applyFont="1" applyBorder="1" applyAlignment="1">
      <alignment horizontal="center" vertical="top" wrapText="1"/>
    </xf>
    <xf numFmtId="0" fontId="22" fillId="0" borderId="60" xfId="0" applyFont="1" applyBorder="1" applyAlignment="1">
      <alignment horizontal="center" vertical="top"/>
    </xf>
    <xf numFmtId="0" fontId="22" fillId="0" borderId="60" xfId="72" applyFont="1" applyBorder="1" applyAlignment="1">
      <alignment horizontal="center" vertical="top" wrapText="1"/>
      <protection/>
    </xf>
    <xf numFmtId="0" fontId="22" fillId="0" borderId="60" xfId="72" applyFont="1" applyBorder="1" applyAlignment="1">
      <alignment horizontal="center" vertical="top"/>
      <protection/>
    </xf>
    <xf numFmtId="21" fontId="22" fillId="0" borderId="47" xfId="72" applyNumberFormat="1" applyFont="1" applyBorder="1" applyAlignment="1">
      <alignment horizontal="center" vertical="top"/>
      <protection/>
    </xf>
    <xf numFmtId="21" fontId="22" fillId="0" borderId="61" xfId="72" applyNumberFormat="1" applyFont="1" applyBorder="1" applyAlignment="1">
      <alignment horizontal="center" vertical="top" shrinkToFit="1"/>
      <protection/>
    </xf>
    <xf numFmtId="21" fontId="22" fillId="0" borderId="48" xfId="72" applyNumberFormat="1" applyFont="1" applyBorder="1" applyAlignment="1">
      <alignment horizontal="center" vertical="top"/>
      <protection/>
    </xf>
    <xf numFmtId="21" fontId="22" fillId="0" borderId="49" xfId="72" applyNumberFormat="1" applyFont="1" applyBorder="1" applyAlignment="1">
      <alignment horizontal="center" vertical="top"/>
      <protection/>
    </xf>
    <xf numFmtId="21" fontId="22" fillId="0" borderId="62" xfId="72" applyNumberFormat="1" applyFont="1" applyBorder="1" applyAlignment="1">
      <alignment horizontal="center" vertical="top"/>
      <protection/>
    </xf>
    <xf numFmtId="0" fontId="23" fillId="0" borderId="0" xfId="72" applyFont="1" applyBorder="1" applyAlignment="1">
      <alignment horizontal="left" vertical="top"/>
      <protection/>
    </xf>
    <xf numFmtId="0" fontId="23" fillId="0" borderId="11" xfId="72" applyFont="1" applyFill="1" applyBorder="1" applyAlignment="1">
      <alignment horizontal="left"/>
      <protection/>
    </xf>
    <xf numFmtId="1" fontId="23" fillId="0" borderId="11" xfId="72" applyNumberFormat="1" applyFont="1" applyBorder="1" applyAlignment="1">
      <alignment horizontal="left"/>
      <protection/>
    </xf>
    <xf numFmtId="49" fontId="23" fillId="0" borderId="11" xfId="72" applyNumberFormat="1" applyFont="1" applyBorder="1" applyAlignment="1">
      <alignment horizontal="left"/>
      <protection/>
    </xf>
    <xf numFmtId="0" fontId="24" fillId="0" borderId="39" xfId="0" applyFont="1" applyFill="1" applyBorder="1" applyAlignment="1" applyProtection="1" quotePrefix="1">
      <alignment horizontal="left"/>
      <protection locked="0"/>
    </xf>
    <xf numFmtId="0" fontId="23" fillId="0" borderId="63" xfId="72" applyFont="1" applyBorder="1" applyAlignment="1" applyProtection="1">
      <alignment horizontal="left"/>
      <protection locked="0"/>
    </xf>
    <xf numFmtId="177" fontId="23" fillId="0" borderId="11" xfId="43" applyNumberFormat="1" applyFont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center" wrapText="1"/>
      <protection locked="0"/>
    </xf>
    <xf numFmtId="49" fontId="24" fillId="0" borderId="11" xfId="0" applyNumberFormat="1" applyFont="1" applyFill="1" applyBorder="1" applyAlignment="1" applyProtection="1">
      <alignment horizontal="center"/>
      <protection locked="0"/>
    </xf>
    <xf numFmtId="180" fontId="23" fillId="0" borderId="11" xfId="72" applyNumberFormat="1" applyFont="1" applyBorder="1" applyAlignment="1">
      <alignment horizontal="left"/>
      <protection/>
    </xf>
    <xf numFmtId="0" fontId="33" fillId="0" borderId="11" xfId="57" applyBorder="1" applyAlignment="1" applyProtection="1">
      <alignment horizontal="left"/>
      <protection/>
    </xf>
    <xf numFmtId="49" fontId="23" fillId="0" borderId="39" xfId="72" applyNumberFormat="1" applyFont="1" applyBorder="1" applyAlignment="1">
      <alignment horizontal="left"/>
      <protection/>
    </xf>
    <xf numFmtId="21" fontId="24" fillId="0" borderId="31" xfId="72" applyNumberFormat="1" applyFont="1" applyBorder="1" applyAlignment="1" applyProtection="1">
      <alignment horizontal="center"/>
      <protection locked="0"/>
    </xf>
    <xf numFmtId="177" fontId="23" fillId="0" borderId="11" xfId="43" applyNumberFormat="1" applyFont="1" applyBorder="1" applyAlignment="1" applyProtection="1" quotePrefix="1">
      <alignment horizontal="right"/>
      <protection locked="0"/>
    </xf>
    <xf numFmtId="180" fontId="23" fillId="0" borderId="31" xfId="72" applyNumberFormat="1" applyFont="1" applyBorder="1" applyAlignment="1">
      <alignment horizontal="left"/>
      <protection/>
    </xf>
    <xf numFmtId="180" fontId="23" fillId="0" borderId="26" xfId="72" applyNumberFormat="1" applyFont="1" applyBorder="1" applyAlignment="1">
      <alignment horizontal="left"/>
      <protection/>
    </xf>
    <xf numFmtId="0" fontId="24" fillId="0" borderId="11" xfId="72" applyFont="1" applyFill="1" applyBorder="1" applyAlignment="1" applyProtection="1" quotePrefix="1">
      <alignment horizontal="center"/>
      <protection locked="0"/>
    </xf>
    <xf numFmtId="21" fontId="24" fillId="0" borderId="26" xfId="72" applyNumberFormat="1" applyFont="1" applyBorder="1" applyAlignment="1" applyProtection="1">
      <alignment horizontal="center"/>
      <protection locked="0"/>
    </xf>
    <xf numFmtId="0" fontId="33" fillId="0" borderId="11" xfId="57" applyFont="1" applyBorder="1" applyAlignment="1" applyProtection="1">
      <alignment horizontal="left"/>
      <protection/>
    </xf>
    <xf numFmtId="49" fontId="23" fillId="0" borderId="64" xfId="72" applyNumberFormat="1" applyFont="1" applyBorder="1" applyAlignment="1">
      <alignment horizontal="left"/>
      <protection/>
    </xf>
    <xf numFmtId="14" fontId="23" fillId="0" borderId="11" xfId="72" applyNumberFormat="1" applyFont="1" applyBorder="1" applyAlignment="1">
      <alignment horizontal="left"/>
      <protection/>
    </xf>
    <xf numFmtId="0" fontId="23" fillId="0" borderId="65" xfId="72" applyFont="1" applyBorder="1" applyAlignment="1">
      <alignment horizontal="center"/>
      <protection/>
    </xf>
    <xf numFmtId="0" fontId="32" fillId="0" borderId="65" xfId="72" applyFont="1" applyBorder="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2" fillId="0" borderId="26" xfId="0" applyFont="1" applyFill="1" applyBorder="1" applyAlignment="1" applyProtection="1">
      <alignment horizontal="left"/>
      <protection locked="0"/>
    </xf>
    <xf numFmtId="177" fontId="23" fillId="0" borderId="11" xfId="43" applyNumberFormat="1" applyFont="1" applyBorder="1" applyAlignment="1" applyProtection="1">
      <alignment horizontal="center"/>
      <protection locked="0"/>
    </xf>
    <xf numFmtId="21" fontId="31" fillId="0" borderId="11" xfId="72" applyNumberFormat="1" applyFont="1" applyBorder="1" applyAlignment="1">
      <alignment horizontal="center"/>
      <protection/>
    </xf>
    <xf numFmtId="21" fontId="23" fillId="0" borderId="11" xfId="72" applyNumberFormat="1" applyFont="1" applyBorder="1" applyAlignment="1" applyProtection="1">
      <alignment horizontal="left"/>
      <protection locked="0"/>
    </xf>
    <xf numFmtId="177" fontId="23" fillId="0" borderId="11" xfId="43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2" fillId="0" borderId="66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3" fillId="0" borderId="11" xfId="72" applyFont="1" applyBorder="1" applyAlignment="1">
      <alignment horizontal="center"/>
      <protection/>
    </xf>
    <xf numFmtId="0" fontId="0" fillId="0" borderId="0" xfId="0" applyAlignment="1">
      <alignment horizontal="left"/>
    </xf>
    <xf numFmtId="1" fontId="24" fillId="0" borderId="11" xfId="72" applyNumberFormat="1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1" fontId="24" fillId="0" borderId="0" xfId="72" applyNumberFormat="1" applyFont="1" applyBorder="1" applyAlignment="1" applyProtection="1">
      <alignment horizontal="left"/>
      <protection locked="0"/>
    </xf>
    <xf numFmtId="21" fontId="22" fillId="0" borderId="67" xfId="72" applyNumberFormat="1" applyFont="1" applyBorder="1" applyAlignment="1">
      <alignment horizontal="center" wrapText="1"/>
      <protection/>
    </xf>
    <xf numFmtId="21" fontId="22" fillId="0" borderId="68" xfId="72" applyNumberFormat="1" applyFont="1" applyBorder="1" applyAlignment="1">
      <alignment horizontal="center" wrapText="1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69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20" fontId="28" fillId="0" borderId="0" xfId="72" applyNumberFormat="1" applyFont="1" applyBorder="1" applyAlignment="1">
      <alignment horizontal="center"/>
      <protection/>
    </xf>
    <xf numFmtId="0" fontId="32" fillId="0" borderId="54" xfId="72" applyFont="1" applyBorder="1" applyAlignment="1">
      <alignment horizontal="center"/>
      <protection/>
    </xf>
    <xf numFmtId="0" fontId="32" fillId="0" borderId="52" xfId="72" applyFont="1" applyBorder="1" applyAlignment="1">
      <alignment horizontal="center"/>
      <protection/>
    </xf>
    <xf numFmtId="0" fontId="22" fillId="0" borderId="54" xfId="72" applyFont="1" applyBorder="1" applyAlignment="1">
      <alignment horizontal="center"/>
      <protection/>
    </xf>
    <xf numFmtId="0" fontId="22" fillId="0" borderId="55" xfId="72" applyFont="1" applyBorder="1" applyAlignment="1">
      <alignment horizontal="center"/>
      <protection/>
    </xf>
    <xf numFmtId="0" fontId="22" fillId="0" borderId="66" xfId="0" applyFont="1" applyBorder="1" applyAlignment="1">
      <alignment horizontal="center" wrapText="1"/>
    </xf>
    <xf numFmtId="0" fontId="22" fillId="0" borderId="54" xfId="0" applyFont="1" applyBorder="1" applyAlignment="1">
      <alignment horizontal="center" wrapText="1"/>
    </xf>
    <xf numFmtId="0" fontId="22" fillId="0" borderId="55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2" fillId="0" borderId="54" xfId="72" applyFont="1" applyBorder="1" applyAlignment="1">
      <alignment horizontal="center" wrapText="1"/>
      <protection/>
    </xf>
    <xf numFmtId="0" fontId="22" fillId="0" borderId="55" xfId="72" applyFont="1" applyBorder="1" applyAlignment="1">
      <alignment horizontal="center" wrapText="1"/>
      <protection/>
    </xf>
    <xf numFmtId="0" fontId="22" fillId="0" borderId="52" xfId="72" applyFont="1" applyBorder="1" applyAlignment="1">
      <alignment horizontal="center" wrapText="1"/>
      <protection/>
    </xf>
    <xf numFmtId="21" fontId="34" fillId="0" borderId="32" xfId="72" applyNumberFormat="1" applyFont="1" applyBorder="1" applyAlignment="1">
      <alignment horizontal="center"/>
      <protection/>
    </xf>
    <xf numFmtId="21" fontId="34" fillId="0" borderId="71" xfId="72" applyNumberFormat="1" applyFont="1" applyBorder="1" applyAlignment="1">
      <alignment horizontal="center"/>
      <protection/>
    </xf>
    <xf numFmtId="0" fontId="34" fillId="0" borderId="31" xfId="72" applyFont="1" applyBorder="1" applyAlignment="1">
      <alignment horizontal="center"/>
      <protection/>
    </xf>
    <xf numFmtId="0" fontId="34" fillId="0" borderId="72" xfId="72" applyFont="1" applyBorder="1" applyAlignment="1">
      <alignment horizontal="center"/>
      <protection/>
    </xf>
    <xf numFmtId="20" fontId="28" fillId="0" borderId="30" xfId="72" applyNumberFormat="1" applyFont="1" applyBorder="1" applyAlignment="1">
      <alignment horizontal="center"/>
      <protection/>
    </xf>
    <xf numFmtId="21" fontId="43" fillId="0" borderId="32" xfId="78" applyNumberFormat="1" applyFont="1" applyBorder="1" applyAlignment="1">
      <alignment horizontal="center"/>
      <protection/>
    </xf>
    <xf numFmtId="0" fontId="43" fillId="0" borderId="31" xfId="78" applyFont="1" applyBorder="1" applyAlignment="1">
      <alignment horizontal="center"/>
      <protection/>
    </xf>
    <xf numFmtId="0" fontId="43" fillId="0" borderId="72" xfId="78" applyFont="1" applyBorder="1" applyAlignment="1">
      <alignment horizontal="center"/>
      <protection/>
    </xf>
    <xf numFmtId="21" fontId="43" fillId="0" borderId="72" xfId="78" applyNumberFormat="1" applyFont="1" applyBorder="1" applyAlignment="1">
      <alignment horizontal="center" vertical="center"/>
      <protection/>
    </xf>
    <xf numFmtId="0" fontId="46" fillId="0" borderId="38" xfId="78" applyFont="1" applyBorder="1" applyAlignment="1">
      <alignment vertical="center"/>
      <protection/>
    </xf>
    <xf numFmtId="0" fontId="20" fillId="0" borderId="30" xfId="0" applyFont="1" applyBorder="1" applyAlignment="1">
      <alignment horizontal="left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d 1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ecimal 1" xfId="48"/>
    <cellStyle name="Decimal 2" xfId="49"/>
    <cellStyle name="Decimal 3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%" xfId="59"/>
    <cellStyle name="Input 1" xfId="60"/>
    <cellStyle name="Input 3" xfId="61"/>
    <cellStyle name="Input_Lap Times Rnd 3" xfId="62"/>
    <cellStyle name="Linked Cell" xfId="63"/>
    <cellStyle name="Milliers [0]_EDYAN" xfId="64"/>
    <cellStyle name="Milliers_EDYAN" xfId="65"/>
    <cellStyle name="Monétaire [0]_EDYAN" xfId="66"/>
    <cellStyle name="Monétaire_EDYAN" xfId="67"/>
    <cellStyle name="Month" xfId="68"/>
    <cellStyle name="Neutral" xfId="69"/>
    <cellStyle name="Normal - Style1" xfId="70"/>
    <cellStyle name="Normal 11" xfId="71"/>
    <cellStyle name="Normal 2" xfId="72"/>
    <cellStyle name="Normal 2 2" xfId="73"/>
    <cellStyle name="Normal 2_Lap Times Rnd 6" xfId="74"/>
    <cellStyle name="Normal 3" xfId="75"/>
    <cellStyle name="Normal 4" xfId="76"/>
    <cellStyle name="Normal 5" xfId="77"/>
    <cellStyle name="Normal_Lap Times Rnd 6" xfId="78"/>
    <cellStyle name="Normal_Points 2013" xfId="79"/>
    <cellStyle name="Note" xfId="80"/>
    <cellStyle name="Output" xfId="81"/>
    <cellStyle name="Percent" xfId="82"/>
    <cellStyle name="Percent ()" xfId="83"/>
    <cellStyle name="Percent 1" xfId="84"/>
    <cellStyle name="Percent 2" xfId="85"/>
    <cellStyle name="PTSNUM" xfId="86"/>
    <cellStyle name="PTSTOT" xfId="87"/>
    <cellStyle name="PTSTXT" xfId="88"/>
    <cellStyle name="Sum" xfId="89"/>
    <cellStyle name="Sum %of HV" xfId="90"/>
    <cellStyle name="time" xfId="91"/>
    <cellStyle name="Title" xfId="92"/>
    <cellStyle name="Total" xfId="93"/>
    <cellStyle name="Underline 2" xfId="94"/>
    <cellStyle name="Warning Text" xfId="95"/>
    <cellStyle name="Year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20</xdr:col>
      <xdr:colOff>323850</xdr:colOff>
      <xdr:row>2</xdr:row>
      <xdr:rowOff>152400</xdr:rowOff>
    </xdr:to>
    <xdr:pic>
      <xdr:nvPicPr>
        <xdr:cNvPr id="1" name="Picture 2" descr="FIM-AFRICA_Cropp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57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k.verhoestraete@gmail.com" TargetMode="External" /><Relationship Id="rId2" Type="http://schemas.openxmlformats.org/officeDocument/2006/relationships/hyperlink" Target="mailto:benoit@benco-lubum.com" TargetMode="External" /><Relationship Id="rId3" Type="http://schemas.openxmlformats.org/officeDocument/2006/relationships/hyperlink" Target="mailto:alphonsegaet@hotmail.fr" TargetMode="External" /><Relationship Id="rId4" Type="http://schemas.openxmlformats.org/officeDocument/2006/relationships/hyperlink" Target="mailto:Mph450@gmail.com" TargetMode="External" /><Relationship Id="rId5" Type="http://schemas.openxmlformats.org/officeDocument/2006/relationships/hyperlink" Target="mailto:holliday@microlink.zm" TargetMode="External" /><Relationship Id="rId6" Type="http://schemas.openxmlformats.org/officeDocument/2006/relationships/hyperlink" Target="mailto:runiparts@mweb.co.zw" TargetMode="External" /><Relationship Id="rId7" Type="http://schemas.openxmlformats.org/officeDocument/2006/relationships/hyperlink" Target="mailto:nbarrett@bwlog.com" TargetMode="External" /><Relationship Id="rId8" Type="http://schemas.openxmlformats.org/officeDocument/2006/relationships/hyperlink" Target="mailto:s.p.the-best@hotmail.com" TargetMode="External" /><Relationship Id="rId9" Type="http://schemas.openxmlformats.org/officeDocument/2006/relationships/hyperlink" Target="mailto:tiger@earth.co.zw" TargetMode="External" /><Relationship Id="rId10" Type="http://schemas.openxmlformats.org/officeDocument/2006/relationships/hyperlink" Target="mailto:zamiffy@gmail.com" TargetMode="External" /><Relationship Id="rId11" Type="http://schemas.openxmlformats.org/officeDocument/2006/relationships/hyperlink" Target="mailto:mikeburatto@iconnect.zm" TargetMode="External" /><Relationship Id="rId12" Type="http://schemas.openxmlformats.org/officeDocument/2006/relationships/hyperlink" Target="mailto:wheelnuts13@gmail.com" TargetMode="External" /><Relationship Id="rId13" Type="http://schemas.openxmlformats.org/officeDocument/2006/relationships/hyperlink" Target="mailto:grantqzim@hotmail.com" TargetMode="External" /><Relationship Id="rId14" Type="http://schemas.openxmlformats.org/officeDocument/2006/relationships/hyperlink" Target="mailto:siavongaboy@gmail.com" TargetMode="External" /><Relationship Id="rId15" Type="http://schemas.openxmlformats.org/officeDocument/2006/relationships/hyperlink" Target="mailto:reynardp@gmail.com" TargetMode="External" /><Relationship Id="rId16" Type="http://schemas.openxmlformats.org/officeDocument/2006/relationships/hyperlink" Target="mailto:matobovet.dan@gmail.com" TargetMode="External" /><Relationship Id="rId17" Type="http://schemas.openxmlformats.org/officeDocument/2006/relationships/hyperlink" Target="mailto:robm@rainbowinvest.com" TargetMode="External" /><Relationship Id="rId18" Type="http://schemas.openxmlformats.org/officeDocument/2006/relationships/hyperlink" Target="mailto:Mph450@gmail.com" TargetMode="External" /><Relationship Id="rId19" Type="http://schemas.openxmlformats.org/officeDocument/2006/relationships/hyperlink" Target="mailto:andrewspyron@yahoo.co.uk" TargetMode="External" /><Relationship Id="rId20" Type="http://schemas.openxmlformats.org/officeDocument/2006/relationships/hyperlink" Target="mailto:robm@rainbowinvest.com" TargetMode="External" /><Relationship Id="rId21" Type="http://schemas.openxmlformats.org/officeDocument/2006/relationships/hyperlink" Target="mailto:matobovet.dan@gmail.com" TargetMode="External" /><Relationship Id="rId22" Type="http://schemas.openxmlformats.org/officeDocument/2006/relationships/hyperlink" Target="mailto:mikeburatto@iconnect.zm" TargetMode="External" /><Relationship Id="rId23" Type="http://schemas.openxmlformats.org/officeDocument/2006/relationships/hyperlink" Target="mailto:tiger@earth.co.zw" TargetMode="External" /><Relationship Id="rId2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aig@elidz.co.za" TargetMode="External" /><Relationship Id="rId2" Type="http://schemas.openxmlformats.org/officeDocument/2006/relationships/hyperlink" Target="mailto:holliday@microlink.zm" TargetMode="External" /><Relationship Id="rId3" Type="http://schemas.openxmlformats.org/officeDocument/2006/relationships/hyperlink" Target="mailto:michchris@gmail.com" TargetMode="External" /><Relationship Id="rId4" Type="http://schemas.openxmlformats.org/officeDocument/2006/relationships/hyperlink" Target="mailto:ckruger@southerncross.co.zm" TargetMode="External" /><Relationship Id="rId5" Type="http://schemas.openxmlformats.org/officeDocument/2006/relationships/hyperlink" Target="mailto:pym44@laposta.net" TargetMode="External" /><Relationship Id="rId6" Type="http://schemas.openxmlformats.org/officeDocument/2006/relationships/hyperlink" Target="mailto:matobovet@gmail.com" TargetMode="External" /><Relationship Id="rId7" Type="http://schemas.openxmlformats.org/officeDocument/2006/relationships/hyperlink" Target="mailto:info@pascaldb.be" TargetMode="External" /><Relationship Id="rId8" Type="http://schemas.openxmlformats.org/officeDocument/2006/relationships/hyperlink" Target="mailto:skybobo@live.com" TargetMode="External" /><Relationship Id="rId9" Type="http://schemas.openxmlformats.org/officeDocument/2006/relationships/hyperlink" Target="mailto:nicolas.comana@homda.com.zm" TargetMode="External" /><Relationship Id="rId10" Type="http://schemas.openxmlformats.org/officeDocument/2006/relationships/hyperlink" Target="mailto:skybobo@live.com" TargetMode="External" /><Relationship Id="rId11" Type="http://schemas.openxmlformats.org/officeDocument/2006/relationships/hyperlink" Target="mailto:grantgzim@hotmail.com" TargetMode="External" /><Relationship Id="rId12" Type="http://schemas.openxmlformats.org/officeDocument/2006/relationships/hyperlink" Target="mailto:mikeburatto@iconnect.zm" TargetMode="External" /><Relationship Id="rId13" Type="http://schemas.openxmlformats.org/officeDocument/2006/relationships/hyperlink" Target="mailto:broadfam05@yahoo.com" TargetMode="External" /><Relationship Id="rId14" Type="http://schemas.openxmlformats.org/officeDocument/2006/relationships/hyperlink" Target="mailto:zamiffy@gmail.com" TargetMode="External" /><Relationship Id="rId15" Type="http://schemas.openxmlformats.org/officeDocument/2006/relationships/hyperlink" Target="mailto:cockerfam@gmail.com" TargetMode="External" /><Relationship Id="rId16" Type="http://schemas.openxmlformats.org/officeDocument/2006/relationships/hyperlink" Target="mailto:al.debwaap@gmail.com" TargetMode="External" /><Relationship Id="rId17" Type="http://schemas.openxmlformats.org/officeDocument/2006/relationships/hyperlink" Target="mailto:anthony@cimbria.co.ke" TargetMode="External" /><Relationship Id="rId18" Type="http://schemas.openxmlformats.org/officeDocument/2006/relationships/hyperlink" Target="mailto:vincentcrosbie@gmail.com" TargetMode="External" /><Relationship Id="rId19" Type="http://schemas.openxmlformats.org/officeDocument/2006/relationships/hyperlink" Target="mailto:robm@rainbowinvest" TargetMode="External" /><Relationship Id="rId20" Type="http://schemas.openxmlformats.org/officeDocument/2006/relationships/hyperlink" Target="mailto:matobovet@gmail.com" TargetMode="External" /><Relationship Id="rId21" Type="http://schemas.openxmlformats.org/officeDocument/2006/relationships/hyperlink" Target="mailto:emilektm@yahoo.com" TargetMode="External" /><Relationship Id="rId22" Type="http://schemas.openxmlformats.org/officeDocument/2006/relationships/hyperlink" Target="mailto:frederic.schetter@gmail.com" TargetMode="External" /><Relationship Id="rId23" Type="http://schemas.openxmlformats.org/officeDocument/2006/relationships/hyperlink" Target="mailto:george@deepcatch.co.zm" TargetMode="External" /><Relationship Id="rId24" Type="http://schemas.openxmlformats.org/officeDocument/2006/relationships/hyperlink" Target="mailto:reynardp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raig@elidz.co.za" TargetMode="External" /><Relationship Id="rId2" Type="http://schemas.openxmlformats.org/officeDocument/2006/relationships/hyperlink" Target="mailto:holliday@microlink.zm" TargetMode="External" /><Relationship Id="rId3" Type="http://schemas.openxmlformats.org/officeDocument/2006/relationships/hyperlink" Target="mailto:michchris@gmail.com" TargetMode="External" /><Relationship Id="rId4" Type="http://schemas.openxmlformats.org/officeDocument/2006/relationships/hyperlink" Target="mailto:ckruger@southerncross.co.zm" TargetMode="External" /><Relationship Id="rId5" Type="http://schemas.openxmlformats.org/officeDocument/2006/relationships/hyperlink" Target="mailto:pym44@laposta.net" TargetMode="External" /><Relationship Id="rId6" Type="http://schemas.openxmlformats.org/officeDocument/2006/relationships/hyperlink" Target="mailto:matobovet@gmail.com" TargetMode="External" /><Relationship Id="rId7" Type="http://schemas.openxmlformats.org/officeDocument/2006/relationships/hyperlink" Target="mailto:info@pascaldb.be" TargetMode="External" /><Relationship Id="rId8" Type="http://schemas.openxmlformats.org/officeDocument/2006/relationships/hyperlink" Target="mailto:skybobo@live.com" TargetMode="External" /><Relationship Id="rId9" Type="http://schemas.openxmlformats.org/officeDocument/2006/relationships/hyperlink" Target="mailto:nicolas.comana@homda.com.zm" TargetMode="External" /><Relationship Id="rId10" Type="http://schemas.openxmlformats.org/officeDocument/2006/relationships/hyperlink" Target="mailto:skybobo@live.com" TargetMode="External" /><Relationship Id="rId11" Type="http://schemas.openxmlformats.org/officeDocument/2006/relationships/hyperlink" Target="mailto:grantgzim@hotmail.com" TargetMode="External" /><Relationship Id="rId12" Type="http://schemas.openxmlformats.org/officeDocument/2006/relationships/hyperlink" Target="mailto:mikeburatto@iconnect.zm" TargetMode="External" /><Relationship Id="rId13" Type="http://schemas.openxmlformats.org/officeDocument/2006/relationships/hyperlink" Target="mailto:broadfam05@yahoo.com" TargetMode="External" /><Relationship Id="rId14" Type="http://schemas.openxmlformats.org/officeDocument/2006/relationships/hyperlink" Target="mailto:zamiffy@gmail.com" TargetMode="External" /><Relationship Id="rId15" Type="http://schemas.openxmlformats.org/officeDocument/2006/relationships/hyperlink" Target="mailto:cockerfam@gmail.com" TargetMode="External" /><Relationship Id="rId16" Type="http://schemas.openxmlformats.org/officeDocument/2006/relationships/hyperlink" Target="mailto:al.debwaap@gmail.com" TargetMode="External" /><Relationship Id="rId17" Type="http://schemas.openxmlformats.org/officeDocument/2006/relationships/hyperlink" Target="mailto:anthony@cimbria.co.ke" TargetMode="External" /><Relationship Id="rId18" Type="http://schemas.openxmlformats.org/officeDocument/2006/relationships/hyperlink" Target="mailto:vincentcrosbie@gmail.com" TargetMode="External" /><Relationship Id="rId19" Type="http://schemas.openxmlformats.org/officeDocument/2006/relationships/hyperlink" Target="mailto:robm@rainbowinvest" TargetMode="External" /><Relationship Id="rId20" Type="http://schemas.openxmlformats.org/officeDocument/2006/relationships/hyperlink" Target="mailto:matobovet@gmail.com" TargetMode="External" /><Relationship Id="rId21" Type="http://schemas.openxmlformats.org/officeDocument/2006/relationships/hyperlink" Target="mailto:emilektm@yahoo.com" TargetMode="External" /><Relationship Id="rId22" Type="http://schemas.openxmlformats.org/officeDocument/2006/relationships/hyperlink" Target="mailto:frederic.schetter@gmail.com" TargetMode="External" /><Relationship Id="rId23" Type="http://schemas.openxmlformats.org/officeDocument/2006/relationships/hyperlink" Target="mailto:george@deepcatch.co.zm" TargetMode="External" /><Relationship Id="rId24" Type="http://schemas.openxmlformats.org/officeDocument/2006/relationships/hyperlink" Target="mailto:reynardp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198"/>
  <sheetViews>
    <sheetView tabSelected="1" zoomScalePageLayoutView="0" workbookViewId="0" topLeftCell="A1">
      <selection activeCell="U75" sqref="U75:V79"/>
    </sheetView>
  </sheetViews>
  <sheetFormatPr defaultColWidth="9.140625" defaultRowHeight="12.75"/>
  <cols>
    <col min="1" max="1" width="3.7109375" style="0" customWidth="1"/>
    <col min="2" max="9" width="9.140625" style="0" hidden="1" customWidth="1"/>
    <col min="10" max="11" width="7.140625" style="98" hidden="1" customWidth="1"/>
    <col min="12" max="12" width="9.140625" style="0" hidden="1" customWidth="1"/>
    <col min="13" max="13" width="10.7109375" style="0" customWidth="1"/>
    <col min="15" max="16" width="9.140625" style="0" hidden="1" customWidth="1"/>
    <col min="17" max="17" width="7.140625" style="98" hidden="1" customWidth="1"/>
    <col min="18" max="19" width="10.57421875" style="0" hidden="1" customWidth="1"/>
    <col min="20" max="20" width="9.140625" style="98" customWidth="1"/>
    <col min="21" max="21" width="13.7109375" style="0" customWidth="1"/>
    <col min="22" max="22" width="29.57421875" style="0" bestFit="1" customWidth="1"/>
    <col min="23" max="23" width="12.7109375" style="79" customWidth="1"/>
    <col min="24" max="26" width="11.7109375" style="0" hidden="1" customWidth="1"/>
    <col min="27" max="27" width="13.7109375" style="0" hidden="1" customWidth="1"/>
    <col min="28" max="28" width="11.7109375" style="0" hidden="1" customWidth="1"/>
    <col min="29" max="29" width="7.140625" style="0" customWidth="1"/>
    <col min="30" max="30" width="13.8515625" style="2" customWidth="1"/>
    <col min="31" max="31" width="10.00390625" style="3" customWidth="1"/>
    <col min="32" max="33" width="10.140625" style="11" customWidth="1"/>
    <col min="34" max="34" width="10.28125" style="11" customWidth="1"/>
    <col min="35" max="36" width="10.140625" style="11" customWidth="1"/>
    <col min="37" max="37" width="9.7109375" style="11" hidden="1" customWidth="1"/>
    <col min="38" max="38" width="5.57421875" style="11" bestFit="1" customWidth="1"/>
    <col min="39" max="39" width="8.28125" style="11" customWidth="1"/>
    <col min="40" max="40" width="9.140625" style="118" customWidth="1"/>
    <col min="41" max="41" width="20.00390625" style="0" bestFit="1" customWidth="1"/>
  </cols>
  <sheetData>
    <row r="1" spans="29:39" ht="92.25" customHeight="1">
      <c r="AC1" s="1" t="s">
        <v>188</v>
      </c>
      <c r="AF1" s="259"/>
      <c r="AG1" s="4"/>
      <c r="AH1" s="4"/>
      <c r="AI1" s="4"/>
      <c r="AJ1" s="4"/>
      <c r="AK1" s="4"/>
      <c r="AL1" s="4"/>
      <c r="AM1" s="4"/>
    </row>
    <row r="2" spans="31:39" ht="12.75">
      <c r="AE2" s="4"/>
      <c r="AF2" s="259"/>
      <c r="AG2" s="4"/>
      <c r="AH2" s="4"/>
      <c r="AI2" s="4"/>
      <c r="AJ2" s="4"/>
      <c r="AK2" s="4"/>
      <c r="AL2" s="4"/>
      <c r="AM2" s="4"/>
    </row>
    <row r="3" spans="31:39" ht="12.75">
      <c r="AE3" s="277" t="s">
        <v>5</v>
      </c>
      <c r="AF3" s="277"/>
      <c r="AG3" s="277"/>
      <c r="AH3" s="277"/>
      <c r="AI3" s="277"/>
      <c r="AJ3" s="277"/>
      <c r="AK3" s="277"/>
      <c r="AL3" s="277"/>
      <c r="AM3" s="277"/>
    </row>
    <row r="4" spans="31:39" ht="12.75">
      <c r="AE4" s="5"/>
      <c r="AF4" s="5"/>
      <c r="AG4" s="5"/>
      <c r="AH4" s="5"/>
      <c r="AI4" s="5"/>
      <c r="AJ4" s="5"/>
      <c r="AK4" s="5"/>
      <c r="AL4" s="5"/>
      <c r="AM4" s="5"/>
    </row>
    <row r="5" spans="31:39" ht="13.5" thickBot="1">
      <c r="AE5" s="6" t="s">
        <v>6</v>
      </c>
      <c r="AF5" s="7">
        <f aca="true" t="shared" si="0" ref="AF5:AK5">COUNT(AF9:AF87)</f>
        <v>14</v>
      </c>
      <c r="AG5" s="7">
        <f t="shared" si="0"/>
        <v>26</v>
      </c>
      <c r="AH5" s="7">
        <f t="shared" si="0"/>
        <v>18</v>
      </c>
      <c r="AI5" s="7">
        <f t="shared" si="0"/>
        <v>21</v>
      </c>
      <c r="AJ5" s="7">
        <f t="shared" si="0"/>
        <v>0</v>
      </c>
      <c r="AK5" s="7">
        <f t="shared" si="0"/>
        <v>0</v>
      </c>
      <c r="AL5" s="5"/>
      <c r="AM5" s="5"/>
    </row>
    <row r="6" spans="13:31" ht="15.75" thickBot="1">
      <c r="M6" s="8"/>
      <c r="N6" s="9"/>
      <c r="O6" s="9"/>
      <c r="P6" s="9"/>
      <c r="Q6" s="9"/>
      <c r="R6" s="9"/>
      <c r="S6" s="9"/>
      <c r="T6" s="9"/>
      <c r="U6" s="9"/>
      <c r="V6" s="9"/>
      <c r="W6" s="80"/>
      <c r="X6" s="9"/>
      <c r="Y6" s="9"/>
      <c r="Z6" s="9"/>
      <c r="AA6" s="9"/>
      <c r="AB6" s="9"/>
      <c r="AC6" s="9"/>
      <c r="AD6" s="9"/>
      <c r="AE6" s="10"/>
    </row>
    <row r="7" spans="2:39" ht="64.5" thickBot="1">
      <c r="B7" t="s">
        <v>138</v>
      </c>
      <c r="C7" t="s">
        <v>13</v>
      </c>
      <c r="D7" t="s">
        <v>134</v>
      </c>
      <c r="E7" t="s">
        <v>135</v>
      </c>
      <c r="F7" t="s">
        <v>136</v>
      </c>
      <c r="G7" t="s">
        <v>137</v>
      </c>
      <c r="H7" t="s">
        <v>151</v>
      </c>
      <c r="I7" t="s">
        <v>152</v>
      </c>
      <c r="J7" s="101" t="s">
        <v>133</v>
      </c>
      <c r="K7" s="101" t="s">
        <v>132</v>
      </c>
      <c r="L7" t="s">
        <v>115</v>
      </c>
      <c r="M7" s="8" t="s">
        <v>7</v>
      </c>
      <c r="N7" s="9" t="s">
        <v>8</v>
      </c>
      <c r="O7" s="9" t="s">
        <v>65</v>
      </c>
      <c r="P7" s="9" t="s">
        <v>66</v>
      </c>
      <c r="Q7" s="12" t="s">
        <v>67</v>
      </c>
      <c r="R7" s="12" t="s">
        <v>68</v>
      </c>
      <c r="S7" s="12" t="s">
        <v>113</v>
      </c>
      <c r="T7" s="12" t="s">
        <v>9</v>
      </c>
      <c r="U7" s="279" t="s">
        <v>0</v>
      </c>
      <c r="V7" s="280"/>
      <c r="W7" s="81" t="s">
        <v>60</v>
      </c>
      <c r="X7" s="12" t="s">
        <v>61</v>
      </c>
      <c r="Y7" s="12" t="s">
        <v>62</v>
      </c>
      <c r="Z7" s="12" t="s">
        <v>63</v>
      </c>
      <c r="AA7" s="12" t="s">
        <v>64</v>
      </c>
      <c r="AB7" s="12" t="s">
        <v>63</v>
      </c>
      <c r="AC7" s="9" t="s">
        <v>10</v>
      </c>
      <c r="AD7" s="9" t="s">
        <v>11</v>
      </c>
      <c r="AE7" s="12" t="s">
        <v>12</v>
      </c>
      <c r="AF7" s="13" t="s">
        <v>189</v>
      </c>
      <c r="AG7" s="13" t="s">
        <v>546</v>
      </c>
      <c r="AH7" s="13" t="s">
        <v>700</v>
      </c>
      <c r="AI7" s="13" t="s">
        <v>545</v>
      </c>
      <c r="AJ7" s="13" t="s">
        <v>699</v>
      </c>
      <c r="AK7" s="13" t="s">
        <v>156</v>
      </c>
      <c r="AL7" s="14" t="s">
        <v>13</v>
      </c>
      <c r="AM7" s="15" t="s">
        <v>14</v>
      </c>
    </row>
    <row r="8" spans="13:39" ht="16.5" customHeight="1" thickBot="1" thickTop="1">
      <c r="M8" s="16"/>
      <c r="N8" s="17"/>
      <c r="O8" s="17">
        <f>2013-35</f>
        <v>1978</v>
      </c>
      <c r="P8" s="17">
        <f>2013-38</f>
        <v>1975</v>
      </c>
      <c r="Q8" s="99"/>
      <c r="R8" s="17"/>
      <c r="S8" s="17" t="s">
        <v>121</v>
      </c>
      <c r="T8" s="99"/>
      <c r="U8" s="17"/>
      <c r="V8" s="17"/>
      <c r="W8" s="82"/>
      <c r="X8" s="17"/>
      <c r="Y8" s="17"/>
      <c r="Z8" s="17"/>
      <c r="AA8" s="17"/>
      <c r="AB8" s="17"/>
      <c r="AC8" s="17"/>
      <c r="AD8" s="18"/>
      <c r="AE8" s="19"/>
      <c r="AF8" s="20">
        <v>41734</v>
      </c>
      <c r="AG8" s="21">
        <v>41762</v>
      </c>
      <c r="AH8" s="21">
        <v>41811</v>
      </c>
      <c r="AI8" s="21">
        <v>41852</v>
      </c>
      <c r="AJ8" s="21">
        <v>41888</v>
      </c>
      <c r="AK8" s="21">
        <v>41524</v>
      </c>
      <c r="AL8" s="22"/>
      <c r="AM8" s="23"/>
    </row>
    <row r="9" spans="13:39" ht="16.5" customHeight="1" thickTop="1">
      <c r="M9" s="24"/>
      <c r="N9" s="25"/>
      <c r="O9" s="25"/>
      <c r="P9" s="25"/>
      <c r="Q9" s="100"/>
      <c r="R9" s="25"/>
      <c r="S9" s="25"/>
      <c r="T9" s="26"/>
      <c r="U9" s="26"/>
      <c r="V9" s="261" t="s">
        <v>548</v>
      </c>
      <c r="W9" s="83"/>
      <c r="X9" s="27"/>
      <c r="Y9" s="27"/>
      <c r="Z9" s="27"/>
      <c r="AA9" s="27"/>
      <c r="AB9" s="27"/>
      <c r="AC9" s="26"/>
      <c r="AD9" s="26"/>
      <c r="AE9" s="28"/>
      <c r="AF9" s="29"/>
      <c r="AG9" s="30"/>
      <c r="AH9" s="30"/>
      <c r="AI9" s="31"/>
      <c r="AJ9" s="32"/>
      <c r="AK9" s="32"/>
      <c r="AL9" s="109">
        <v>0</v>
      </c>
      <c r="AM9" s="29"/>
    </row>
    <row r="10" spans="3:40" s="75" customFormat="1" ht="16.5" customHeight="1">
      <c r="C10" s="75">
        <f>SUM(D10:G10)</f>
        <v>415</v>
      </c>
      <c r="D10" s="75">
        <v>250</v>
      </c>
      <c r="E10" s="75">
        <v>115</v>
      </c>
      <c r="F10" s="75">
        <v>50</v>
      </c>
      <c r="H10" s="75" t="s">
        <v>114</v>
      </c>
      <c r="I10" s="75" t="s">
        <v>114</v>
      </c>
      <c r="J10" s="102">
        <v>4</v>
      </c>
      <c r="K10" s="102">
        <v>9</v>
      </c>
      <c r="L10" s="75" t="s">
        <v>114</v>
      </c>
      <c r="M10" s="103" t="s">
        <v>15</v>
      </c>
      <c r="N10" s="104">
        <v>200</v>
      </c>
      <c r="O10" s="104">
        <v>2</v>
      </c>
      <c r="P10" s="104">
        <v>2012</v>
      </c>
      <c r="Q10" s="105" t="s">
        <v>18</v>
      </c>
      <c r="R10" s="104" t="str">
        <f>IF(W10&gt;=27759,"Nil",+IF(W10&gt;=24838,"B6",+IF(W10&lt;=24837,"B4","Nil")))</f>
        <v>B4</v>
      </c>
      <c r="S10" s="104" t="s">
        <v>18</v>
      </c>
      <c r="T10" s="105">
        <v>100</v>
      </c>
      <c r="U10" s="36" t="s">
        <v>270</v>
      </c>
      <c r="V10" s="36" t="s">
        <v>271</v>
      </c>
      <c r="W10" s="84">
        <v>23988</v>
      </c>
      <c r="X10" s="43" t="s">
        <v>73</v>
      </c>
      <c r="Y10" s="89" t="s">
        <v>94</v>
      </c>
      <c r="Z10" s="90" t="s">
        <v>95</v>
      </c>
      <c r="AA10" s="43" t="s">
        <v>96</v>
      </c>
      <c r="AB10" s="90" t="s">
        <v>97</v>
      </c>
      <c r="AC10" s="37" t="s">
        <v>16</v>
      </c>
      <c r="AD10" s="37" t="s">
        <v>17</v>
      </c>
      <c r="AE10" s="37" t="str">
        <f>Q10</f>
        <v>B1</v>
      </c>
      <c r="AF10" s="39">
        <v>11</v>
      </c>
      <c r="AG10" s="39">
        <v>21</v>
      </c>
      <c r="AH10" s="40">
        <v>21</v>
      </c>
      <c r="AI10" s="40">
        <v>16</v>
      </c>
      <c r="AJ10" s="40"/>
      <c r="AK10" s="40"/>
      <c r="AL10" s="42">
        <f aca="true" t="shared" si="1" ref="AL10:AL23">SUM(AF10:AK10)</f>
        <v>69</v>
      </c>
      <c r="AM10" s="48">
        <f aca="true" t="shared" si="2" ref="AM10:AM21">RANK(AL10,$AL$9:$AL$31,0)</f>
        <v>1</v>
      </c>
      <c r="AN10" s="119"/>
    </row>
    <row r="11" spans="3:39" ht="16.5" customHeight="1">
      <c r="C11" s="75"/>
      <c r="M11" s="33" t="s">
        <v>34</v>
      </c>
      <c r="N11" s="34">
        <v>250</v>
      </c>
      <c r="O11" s="34"/>
      <c r="P11" s="34"/>
      <c r="Q11" s="35"/>
      <c r="R11" s="34"/>
      <c r="S11" s="34"/>
      <c r="T11" s="35">
        <v>82</v>
      </c>
      <c r="U11" s="43" t="s">
        <v>549</v>
      </c>
      <c r="V11" s="43" t="s">
        <v>550</v>
      </c>
      <c r="W11" s="84"/>
      <c r="X11" s="43"/>
      <c r="Y11" s="89"/>
      <c r="Z11" s="90"/>
      <c r="AA11" s="43"/>
      <c r="AB11" s="90"/>
      <c r="AC11" s="37" t="s">
        <v>216</v>
      </c>
      <c r="AD11" s="37" t="s">
        <v>217</v>
      </c>
      <c r="AE11" s="37" t="s">
        <v>18</v>
      </c>
      <c r="AF11" s="38"/>
      <c r="AG11" s="39">
        <v>18</v>
      </c>
      <c r="AH11" s="51">
        <v>18</v>
      </c>
      <c r="AI11" s="40"/>
      <c r="AJ11" s="41"/>
      <c r="AK11" s="41"/>
      <c r="AL11" s="42">
        <f t="shared" si="1"/>
        <v>36</v>
      </c>
      <c r="AM11" s="48">
        <f t="shared" si="2"/>
        <v>2</v>
      </c>
    </row>
    <row r="12" spans="3:39" ht="16.5" customHeight="1">
      <c r="C12" s="75">
        <f>SUM(D12:G12)</f>
        <v>0</v>
      </c>
      <c r="J12" s="98">
        <v>6</v>
      </c>
      <c r="K12" s="98">
        <v>10</v>
      </c>
      <c r="L12" t="s">
        <v>114</v>
      </c>
      <c r="M12" s="33" t="s">
        <v>15</v>
      </c>
      <c r="N12" s="34">
        <v>200</v>
      </c>
      <c r="O12" s="34"/>
      <c r="P12" s="34"/>
      <c r="Q12" s="35"/>
      <c r="R12" s="34"/>
      <c r="S12" s="34"/>
      <c r="T12" s="35">
        <v>2</v>
      </c>
      <c r="U12" s="34" t="s">
        <v>660</v>
      </c>
      <c r="V12" s="43" t="s">
        <v>661</v>
      </c>
      <c r="W12" s="84"/>
      <c r="X12" s="43"/>
      <c r="Y12" s="89"/>
      <c r="Z12" s="90"/>
      <c r="AA12" s="43"/>
      <c r="AB12" s="90"/>
      <c r="AC12" s="37" t="s">
        <v>210</v>
      </c>
      <c r="AD12" s="37" t="s">
        <v>211</v>
      </c>
      <c r="AE12" s="37" t="s">
        <v>18</v>
      </c>
      <c r="AF12" s="38"/>
      <c r="AG12" s="39"/>
      <c r="AH12" s="51"/>
      <c r="AI12" s="40">
        <v>21</v>
      </c>
      <c r="AJ12" s="41"/>
      <c r="AK12" s="41"/>
      <c r="AL12" s="42">
        <f t="shared" si="1"/>
        <v>21</v>
      </c>
      <c r="AM12" s="48">
        <f t="shared" si="2"/>
        <v>3</v>
      </c>
    </row>
    <row r="13" spans="3:39" ht="16.5" customHeight="1">
      <c r="C13" s="75">
        <f>SUM(D13:G13)</f>
        <v>0</v>
      </c>
      <c r="J13" s="98">
        <v>6</v>
      </c>
      <c r="K13" s="98">
        <v>10</v>
      </c>
      <c r="L13" t="s">
        <v>114</v>
      </c>
      <c r="M13" s="33" t="s">
        <v>15</v>
      </c>
      <c r="N13" s="34">
        <v>200</v>
      </c>
      <c r="O13" s="34"/>
      <c r="P13" s="34"/>
      <c r="Q13" s="35"/>
      <c r="R13" s="34"/>
      <c r="S13" s="34"/>
      <c r="T13" s="35">
        <v>27</v>
      </c>
      <c r="U13" s="34" t="s">
        <v>662</v>
      </c>
      <c r="V13" s="43" t="s">
        <v>663</v>
      </c>
      <c r="W13" s="84"/>
      <c r="X13" s="43"/>
      <c r="Y13" s="89" t="s">
        <v>158</v>
      </c>
      <c r="Z13" s="90" t="s">
        <v>159</v>
      </c>
      <c r="AA13" s="43" t="s">
        <v>160</v>
      </c>
      <c r="AB13" s="90" t="s">
        <v>161</v>
      </c>
      <c r="AC13" s="37" t="s">
        <v>210</v>
      </c>
      <c r="AD13" s="37" t="s">
        <v>211</v>
      </c>
      <c r="AE13" s="37" t="s">
        <v>18</v>
      </c>
      <c r="AF13" s="38"/>
      <c r="AG13" s="39"/>
      <c r="AH13" s="51"/>
      <c r="AI13" s="40">
        <v>18</v>
      </c>
      <c r="AJ13" s="41"/>
      <c r="AK13" s="41"/>
      <c r="AL13" s="42">
        <f t="shared" si="1"/>
        <v>18</v>
      </c>
      <c r="AM13" s="48">
        <f t="shared" si="2"/>
        <v>4</v>
      </c>
    </row>
    <row r="14" spans="3:39" ht="16.5" customHeight="1">
      <c r="C14" s="75"/>
      <c r="M14" s="33"/>
      <c r="N14" s="34"/>
      <c r="O14" s="34"/>
      <c r="P14" s="34"/>
      <c r="Q14" s="35"/>
      <c r="R14" s="34"/>
      <c r="S14" s="34"/>
      <c r="T14" s="35">
        <v>22</v>
      </c>
      <c r="U14" s="34" t="s">
        <v>551</v>
      </c>
      <c r="V14" s="43" t="s">
        <v>552</v>
      </c>
      <c r="W14" s="84"/>
      <c r="X14" s="43"/>
      <c r="Y14" s="89"/>
      <c r="Z14" s="90"/>
      <c r="AA14" s="43"/>
      <c r="AB14" s="90"/>
      <c r="AC14" s="37" t="s">
        <v>220</v>
      </c>
      <c r="AD14" s="37" t="s">
        <v>22</v>
      </c>
      <c r="AE14" s="37" t="s">
        <v>18</v>
      </c>
      <c r="AF14" s="38"/>
      <c r="AG14" s="39">
        <v>16</v>
      </c>
      <c r="AH14" s="51"/>
      <c r="AI14" s="40"/>
      <c r="AJ14" s="41"/>
      <c r="AK14" s="41"/>
      <c r="AL14" s="42">
        <f t="shared" si="1"/>
        <v>16</v>
      </c>
      <c r="AM14" s="48">
        <f t="shared" si="2"/>
        <v>5</v>
      </c>
    </row>
    <row r="15" spans="3:39" ht="16.5" customHeight="1">
      <c r="C15" s="75"/>
      <c r="M15" s="33" t="s">
        <v>20</v>
      </c>
      <c r="N15" s="34" t="s">
        <v>579</v>
      </c>
      <c r="O15" s="34"/>
      <c r="P15" s="34"/>
      <c r="Q15" s="35"/>
      <c r="R15" s="34"/>
      <c r="S15" s="34"/>
      <c r="T15" s="35">
        <v>134</v>
      </c>
      <c r="U15" s="34" t="s">
        <v>553</v>
      </c>
      <c r="V15" s="43" t="s">
        <v>578</v>
      </c>
      <c r="W15" s="84"/>
      <c r="X15" s="43"/>
      <c r="Y15" s="89"/>
      <c r="Z15" s="90"/>
      <c r="AA15" s="43"/>
      <c r="AB15" s="90"/>
      <c r="AC15" s="37" t="s">
        <v>220</v>
      </c>
      <c r="AD15" s="37" t="s">
        <v>22</v>
      </c>
      <c r="AE15" s="37" t="s">
        <v>18</v>
      </c>
      <c r="AF15" s="38"/>
      <c r="AG15" s="39">
        <v>14</v>
      </c>
      <c r="AH15" s="51"/>
      <c r="AI15" s="40"/>
      <c r="AJ15" s="41"/>
      <c r="AK15" s="41"/>
      <c r="AL15" s="42">
        <f t="shared" si="1"/>
        <v>14</v>
      </c>
      <c r="AM15" s="48">
        <f t="shared" si="2"/>
        <v>6</v>
      </c>
    </row>
    <row r="16" spans="3:39" ht="16.5" customHeight="1">
      <c r="C16" s="75"/>
      <c r="M16" s="33" t="s">
        <v>15</v>
      </c>
      <c r="N16" s="34" t="s">
        <v>579</v>
      </c>
      <c r="O16" s="34"/>
      <c r="P16" s="34"/>
      <c r="Q16" s="35"/>
      <c r="R16" s="34"/>
      <c r="S16" s="34"/>
      <c r="T16" s="35" t="s">
        <v>664</v>
      </c>
      <c r="U16" s="34" t="s">
        <v>665</v>
      </c>
      <c r="V16" s="43" t="s">
        <v>666</v>
      </c>
      <c r="W16" s="84"/>
      <c r="X16" s="43"/>
      <c r="Y16" s="89"/>
      <c r="Z16" s="90"/>
      <c r="AA16" s="43"/>
      <c r="AB16" s="90"/>
      <c r="AC16" s="37" t="s">
        <v>183</v>
      </c>
      <c r="AD16" s="37" t="s">
        <v>698</v>
      </c>
      <c r="AE16" s="37" t="s">
        <v>18</v>
      </c>
      <c r="AF16" s="38"/>
      <c r="AG16" s="39"/>
      <c r="AH16" s="51"/>
      <c r="AI16" s="40">
        <v>14</v>
      </c>
      <c r="AJ16" s="41"/>
      <c r="AK16" s="41"/>
      <c r="AL16" s="42">
        <f t="shared" si="1"/>
        <v>14</v>
      </c>
      <c r="AM16" s="48">
        <f t="shared" si="2"/>
        <v>6</v>
      </c>
    </row>
    <row r="17" spans="2:39" ht="15.75" customHeight="1">
      <c r="B17">
        <v>88</v>
      </c>
      <c r="C17" s="75">
        <v>0</v>
      </c>
      <c r="D17">
        <v>250</v>
      </c>
      <c r="E17">
        <v>140</v>
      </c>
      <c r="F17">
        <v>50</v>
      </c>
      <c r="H17" t="s">
        <v>114</v>
      </c>
      <c r="I17" t="s">
        <v>114</v>
      </c>
      <c r="J17" s="98">
        <v>2</v>
      </c>
      <c r="K17" s="98">
        <v>3</v>
      </c>
      <c r="L17" t="s">
        <v>114</v>
      </c>
      <c r="M17" s="33" t="s">
        <v>20</v>
      </c>
      <c r="N17" s="34"/>
      <c r="O17" s="34"/>
      <c r="P17" s="34"/>
      <c r="Q17" s="35"/>
      <c r="R17" s="34"/>
      <c r="S17" s="34"/>
      <c r="T17" s="35">
        <v>61</v>
      </c>
      <c r="U17" s="34" t="s">
        <v>554</v>
      </c>
      <c r="V17" s="43" t="s">
        <v>555</v>
      </c>
      <c r="W17" s="84"/>
      <c r="X17" s="43" t="s">
        <v>73</v>
      </c>
      <c r="Y17" s="89" t="s">
        <v>142</v>
      </c>
      <c r="Z17" s="90" t="s">
        <v>143</v>
      </c>
      <c r="AA17" s="43" t="s">
        <v>144</v>
      </c>
      <c r="AB17" s="90" t="s">
        <v>145</v>
      </c>
      <c r="AC17" s="37" t="s">
        <v>216</v>
      </c>
      <c r="AD17" s="37" t="s">
        <v>217</v>
      </c>
      <c r="AE17" s="37" t="s">
        <v>18</v>
      </c>
      <c r="AF17" s="7"/>
      <c r="AG17" s="40">
        <v>12</v>
      </c>
      <c r="AH17" s="30">
        <v>1</v>
      </c>
      <c r="AI17" s="48"/>
      <c r="AJ17" s="7"/>
      <c r="AK17" s="7"/>
      <c r="AL17" s="42">
        <f t="shared" si="1"/>
        <v>13</v>
      </c>
      <c r="AM17" s="48">
        <f t="shared" si="2"/>
        <v>8</v>
      </c>
    </row>
    <row r="18" spans="3:39" ht="16.5" customHeight="1">
      <c r="C18" s="75">
        <f>SUM(D18:G18)</f>
        <v>0</v>
      </c>
      <c r="J18" s="98">
        <v>6</v>
      </c>
      <c r="K18" s="98">
        <v>10</v>
      </c>
      <c r="L18" t="s">
        <v>114</v>
      </c>
      <c r="M18" s="33" t="s">
        <v>34</v>
      </c>
      <c r="N18" s="34">
        <v>250</v>
      </c>
      <c r="O18" s="34"/>
      <c r="P18" s="34"/>
      <c r="Q18" s="35"/>
      <c r="R18" s="34"/>
      <c r="S18" s="34"/>
      <c r="T18" s="270">
        <v>106</v>
      </c>
      <c r="U18" s="237" t="s">
        <v>279</v>
      </c>
      <c r="V18" s="237" t="s">
        <v>280</v>
      </c>
      <c r="W18" s="84"/>
      <c r="X18" s="43"/>
      <c r="Y18" s="89"/>
      <c r="Z18" s="90"/>
      <c r="AA18" s="43"/>
      <c r="AB18" s="90"/>
      <c r="AC18" s="37" t="s">
        <v>16</v>
      </c>
      <c r="AD18" s="37" t="s">
        <v>17</v>
      </c>
      <c r="AE18" s="37" t="s">
        <v>18</v>
      </c>
      <c r="AF18" s="39">
        <v>9</v>
      </c>
      <c r="AG18" s="39"/>
      <c r="AH18" s="51"/>
      <c r="AI18" s="40"/>
      <c r="AJ18" s="41"/>
      <c r="AK18" s="41"/>
      <c r="AL18" s="42">
        <f t="shared" si="1"/>
        <v>9</v>
      </c>
      <c r="AM18" s="48">
        <f t="shared" si="2"/>
        <v>9</v>
      </c>
    </row>
    <row r="19" spans="3:39" ht="16.5" customHeight="1">
      <c r="C19" s="75">
        <f>SUM(D19:G19)</f>
        <v>0</v>
      </c>
      <c r="J19" s="98">
        <v>6</v>
      </c>
      <c r="K19" s="98">
        <v>10</v>
      </c>
      <c r="L19" t="s">
        <v>114</v>
      </c>
      <c r="M19" s="33" t="s">
        <v>15</v>
      </c>
      <c r="N19" s="34">
        <v>350</v>
      </c>
      <c r="O19" s="34"/>
      <c r="P19" s="34"/>
      <c r="Q19" s="35"/>
      <c r="R19" s="34"/>
      <c r="S19" s="34"/>
      <c r="T19" s="270">
        <v>102</v>
      </c>
      <c r="U19" s="36" t="s">
        <v>294</v>
      </c>
      <c r="V19" s="52" t="s">
        <v>295</v>
      </c>
      <c r="W19" s="245">
        <v>23716</v>
      </c>
      <c r="X19" s="43"/>
      <c r="Y19" s="89"/>
      <c r="Z19" s="90"/>
      <c r="AA19" s="43"/>
      <c r="AB19" s="90"/>
      <c r="AC19" s="37" t="s">
        <v>16</v>
      </c>
      <c r="AD19" s="37" t="s">
        <v>17</v>
      </c>
      <c r="AE19" s="37" t="s">
        <v>18</v>
      </c>
      <c r="AF19" s="39">
        <v>1</v>
      </c>
      <c r="AG19" s="39">
        <v>1</v>
      </c>
      <c r="AH19" s="51"/>
      <c r="AI19" s="40"/>
      <c r="AJ19" s="41"/>
      <c r="AK19" s="41"/>
      <c r="AL19" s="42">
        <f t="shared" si="1"/>
        <v>2</v>
      </c>
      <c r="AM19" s="48">
        <f t="shared" si="2"/>
        <v>10</v>
      </c>
    </row>
    <row r="20" spans="3:39" ht="16.5" customHeight="1">
      <c r="C20" s="75">
        <f>SUM(D20:G20)</f>
        <v>0</v>
      </c>
      <c r="J20" s="98">
        <v>6</v>
      </c>
      <c r="K20" s="98">
        <v>10</v>
      </c>
      <c r="L20" t="s">
        <v>114</v>
      </c>
      <c r="M20" s="33" t="s">
        <v>20</v>
      </c>
      <c r="N20" s="34"/>
      <c r="O20" s="34"/>
      <c r="P20" s="34"/>
      <c r="Q20" s="35"/>
      <c r="R20" s="34"/>
      <c r="S20" s="34"/>
      <c r="T20" s="35">
        <v>118</v>
      </c>
      <c r="U20" s="43" t="s">
        <v>556</v>
      </c>
      <c r="V20" s="43" t="s">
        <v>555</v>
      </c>
      <c r="W20" s="84"/>
      <c r="X20" s="43"/>
      <c r="Y20" s="89"/>
      <c r="Z20" s="90"/>
      <c r="AA20" s="43"/>
      <c r="AB20" s="90"/>
      <c r="AC20" s="37" t="s">
        <v>216</v>
      </c>
      <c r="AD20" s="37" t="s">
        <v>217</v>
      </c>
      <c r="AE20" s="37" t="s">
        <v>18</v>
      </c>
      <c r="AF20" s="38"/>
      <c r="AG20" s="39">
        <v>1</v>
      </c>
      <c r="AH20" s="51"/>
      <c r="AI20" s="40"/>
      <c r="AJ20" s="41"/>
      <c r="AK20" s="41"/>
      <c r="AL20" s="42">
        <f t="shared" si="1"/>
        <v>1</v>
      </c>
      <c r="AM20" s="48">
        <f t="shared" si="2"/>
        <v>11</v>
      </c>
    </row>
    <row r="21" spans="3:39" ht="16.5" customHeight="1">
      <c r="C21" s="75"/>
      <c r="M21" s="33"/>
      <c r="N21" s="34"/>
      <c r="O21" s="34"/>
      <c r="P21" s="34"/>
      <c r="Q21" s="35"/>
      <c r="R21" s="34"/>
      <c r="S21" s="34"/>
      <c r="T21" s="35">
        <v>737</v>
      </c>
      <c r="U21" s="34" t="s">
        <v>667</v>
      </c>
      <c r="V21" s="43" t="s">
        <v>668</v>
      </c>
      <c r="W21" s="84"/>
      <c r="X21" s="43"/>
      <c r="Y21" s="89"/>
      <c r="Z21" s="90"/>
      <c r="AA21" s="43"/>
      <c r="AB21" s="90"/>
      <c r="AC21" s="37" t="s">
        <v>216</v>
      </c>
      <c r="AD21" s="37" t="s">
        <v>217</v>
      </c>
      <c r="AE21" s="37" t="s">
        <v>18</v>
      </c>
      <c r="AF21" s="38"/>
      <c r="AG21" s="39"/>
      <c r="AH21" s="51"/>
      <c r="AI21" s="40">
        <v>1</v>
      </c>
      <c r="AJ21" s="41"/>
      <c r="AK21" s="41"/>
      <c r="AL21" s="42">
        <f t="shared" si="1"/>
        <v>1</v>
      </c>
      <c r="AM21" s="48">
        <f t="shared" si="2"/>
        <v>11</v>
      </c>
    </row>
    <row r="22" spans="3:39" ht="16.5" customHeight="1">
      <c r="C22" s="75"/>
      <c r="M22" s="33"/>
      <c r="N22" s="34"/>
      <c r="O22" s="34"/>
      <c r="P22" s="34"/>
      <c r="Q22" s="35"/>
      <c r="R22" s="34"/>
      <c r="S22" s="34"/>
      <c r="T22" s="35"/>
      <c r="U22" s="35"/>
      <c r="V22" s="43"/>
      <c r="W22" s="84"/>
      <c r="X22" s="43"/>
      <c r="Y22" s="89"/>
      <c r="Z22" s="90"/>
      <c r="AA22" s="43"/>
      <c r="AB22" s="90"/>
      <c r="AC22" s="37"/>
      <c r="AD22" s="37"/>
      <c r="AE22" s="37"/>
      <c r="AF22" s="38"/>
      <c r="AG22" s="39"/>
      <c r="AH22" s="51"/>
      <c r="AI22" s="40"/>
      <c r="AJ22" s="41"/>
      <c r="AK22" s="41"/>
      <c r="AL22" s="42">
        <f t="shared" si="1"/>
        <v>0</v>
      </c>
      <c r="AM22" s="48">
        <f aca="true" t="shared" si="3" ref="AM22:AM31">RANK(AL22,$AL$9:$AL$31,0)</f>
        <v>13</v>
      </c>
    </row>
    <row r="23" spans="3:39" ht="16.5" customHeight="1" hidden="1">
      <c r="C23" s="75"/>
      <c r="M23" s="33"/>
      <c r="N23" s="34"/>
      <c r="O23" s="34"/>
      <c r="P23" s="34"/>
      <c r="Q23" s="35"/>
      <c r="R23" s="34"/>
      <c r="S23" s="34"/>
      <c r="T23" s="35"/>
      <c r="U23" s="35"/>
      <c r="V23" s="43"/>
      <c r="W23" s="84"/>
      <c r="X23" s="43"/>
      <c r="Y23" s="89"/>
      <c r="Z23" s="90"/>
      <c r="AA23" s="43"/>
      <c r="AB23" s="90"/>
      <c r="AC23" s="37"/>
      <c r="AD23" s="37"/>
      <c r="AE23" s="37"/>
      <c r="AF23" s="38"/>
      <c r="AG23" s="39"/>
      <c r="AH23" s="51"/>
      <c r="AI23" s="40"/>
      <c r="AJ23" s="41"/>
      <c r="AK23" s="41"/>
      <c r="AL23" s="42">
        <f t="shared" si="1"/>
        <v>0</v>
      </c>
      <c r="AM23" s="48">
        <f t="shared" si="3"/>
        <v>13</v>
      </c>
    </row>
    <row r="24" spans="3:39" ht="16.5" customHeight="1" hidden="1">
      <c r="C24" s="75"/>
      <c r="M24" s="33"/>
      <c r="N24" s="34"/>
      <c r="O24" s="34"/>
      <c r="P24" s="34"/>
      <c r="Q24" s="35"/>
      <c r="R24" s="34"/>
      <c r="S24" s="34"/>
      <c r="T24" s="35"/>
      <c r="U24" s="35"/>
      <c r="V24" s="43"/>
      <c r="W24" s="84"/>
      <c r="X24" s="43"/>
      <c r="Y24" s="89"/>
      <c r="Z24" s="90"/>
      <c r="AA24" s="43"/>
      <c r="AB24" s="90"/>
      <c r="AC24" s="37"/>
      <c r="AD24" s="37"/>
      <c r="AE24" s="37"/>
      <c r="AF24" s="38"/>
      <c r="AG24" s="39"/>
      <c r="AH24" s="51"/>
      <c r="AI24" s="40"/>
      <c r="AJ24" s="41"/>
      <c r="AK24" s="41"/>
      <c r="AL24" s="42"/>
      <c r="AM24" s="48">
        <f t="shared" si="3"/>
        <v>13</v>
      </c>
    </row>
    <row r="25" spans="3:39" ht="16.5" customHeight="1" hidden="1">
      <c r="C25" s="75"/>
      <c r="M25" s="33"/>
      <c r="N25" s="34"/>
      <c r="O25" s="34"/>
      <c r="P25" s="34"/>
      <c r="Q25" s="35"/>
      <c r="R25" s="34"/>
      <c r="S25" s="34"/>
      <c r="T25" s="35"/>
      <c r="U25" s="35"/>
      <c r="V25" s="43"/>
      <c r="W25" s="84"/>
      <c r="X25" s="43"/>
      <c r="Y25" s="89"/>
      <c r="Z25" s="90"/>
      <c r="AA25" s="43"/>
      <c r="AB25" s="90"/>
      <c r="AC25" s="37"/>
      <c r="AD25" s="37"/>
      <c r="AE25" s="37"/>
      <c r="AF25" s="38"/>
      <c r="AG25" s="39"/>
      <c r="AH25" s="51"/>
      <c r="AI25" s="40"/>
      <c r="AJ25" s="41"/>
      <c r="AK25" s="41"/>
      <c r="AL25" s="42"/>
      <c r="AM25" s="48">
        <f t="shared" si="3"/>
        <v>13</v>
      </c>
    </row>
    <row r="26" spans="3:39" ht="16.5" customHeight="1" hidden="1">
      <c r="C26" s="75"/>
      <c r="M26" s="33"/>
      <c r="N26" s="34"/>
      <c r="O26" s="34"/>
      <c r="P26" s="34"/>
      <c r="Q26" s="35"/>
      <c r="R26" s="34"/>
      <c r="S26" s="34"/>
      <c r="T26" s="35"/>
      <c r="U26" s="35"/>
      <c r="V26" s="43"/>
      <c r="W26" s="84"/>
      <c r="X26" s="43"/>
      <c r="Y26" s="89"/>
      <c r="Z26" s="90"/>
      <c r="AA26" s="43"/>
      <c r="AB26" s="90"/>
      <c r="AC26" s="37"/>
      <c r="AD26" s="37"/>
      <c r="AE26" s="37"/>
      <c r="AF26" s="38"/>
      <c r="AG26" s="39"/>
      <c r="AH26" s="51"/>
      <c r="AI26" s="40"/>
      <c r="AJ26" s="41"/>
      <c r="AK26" s="41"/>
      <c r="AL26" s="42"/>
      <c r="AM26" s="48">
        <f t="shared" si="3"/>
        <v>13</v>
      </c>
    </row>
    <row r="27" spans="3:39" ht="16.5" customHeight="1" hidden="1">
      <c r="C27" s="75"/>
      <c r="M27" s="33"/>
      <c r="N27" s="34"/>
      <c r="O27" s="34"/>
      <c r="P27" s="34"/>
      <c r="Q27" s="35"/>
      <c r="R27" s="34"/>
      <c r="S27" s="34"/>
      <c r="T27" s="35"/>
      <c r="U27" s="35"/>
      <c r="V27" s="43"/>
      <c r="W27" s="84"/>
      <c r="X27" s="43"/>
      <c r="Y27" s="89"/>
      <c r="Z27" s="90"/>
      <c r="AA27" s="43"/>
      <c r="AB27" s="90"/>
      <c r="AC27" s="37"/>
      <c r="AD27" s="37"/>
      <c r="AE27" s="37"/>
      <c r="AF27" s="38"/>
      <c r="AG27" s="39"/>
      <c r="AH27" s="51"/>
      <c r="AI27" s="40"/>
      <c r="AJ27" s="41"/>
      <c r="AK27" s="41"/>
      <c r="AL27" s="42"/>
      <c r="AM27" s="48">
        <f t="shared" si="3"/>
        <v>13</v>
      </c>
    </row>
    <row r="28" spans="3:39" ht="16.5" customHeight="1" hidden="1">
      <c r="C28" s="75"/>
      <c r="M28" s="33"/>
      <c r="N28" s="34"/>
      <c r="O28" s="34"/>
      <c r="P28" s="34"/>
      <c r="Q28" s="35"/>
      <c r="R28" s="34"/>
      <c r="S28" s="34"/>
      <c r="T28" s="35"/>
      <c r="U28" s="35"/>
      <c r="V28" s="43"/>
      <c r="W28" s="84"/>
      <c r="X28" s="43"/>
      <c r="Y28" s="89"/>
      <c r="Z28" s="90"/>
      <c r="AA28" s="43"/>
      <c r="AB28" s="90"/>
      <c r="AC28" s="37"/>
      <c r="AD28" s="37"/>
      <c r="AE28" s="37"/>
      <c r="AF28" s="38"/>
      <c r="AG28" s="39"/>
      <c r="AH28" s="51"/>
      <c r="AI28" s="40"/>
      <c r="AJ28" s="41"/>
      <c r="AK28" s="41"/>
      <c r="AL28" s="42"/>
      <c r="AM28" s="48">
        <f t="shared" si="3"/>
        <v>13</v>
      </c>
    </row>
    <row r="29" spans="3:39" ht="16.5" customHeight="1" hidden="1">
      <c r="C29" s="75"/>
      <c r="M29" s="33"/>
      <c r="N29" s="34"/>
      <c r="O29" s="34"/>
      <c r="P29" s="34"/>
      <c r="Q29" s="35"/>
      <c r="R29" s="34"/>
      <c r="S29" s="34"/>
      <c r="T29" s="35"/>
      <c r="U29" s="35"/>
      <c r="V29" s="43"/>
      <c r="W29" s="84"/>
      <c r="X29" s="43"/>
      <c r="Y29" s="89"/>
      <c r="Z29" s="90"/>
      <c r="AA29" s="43"/>
      <c r="AB29" s="90"/>
      <c r="AC29" s="37"/>
      <c r="AD29" s="37"/>
      <c r="AE29" s="37"/>
      <c r="AF29" s="38"/>
      <c r="AG29" s="39"/>
      <c r="AH29" s="51"/>
      <c r="AI29" s="40"/>
      <c r="AJ29" s="41"/>
      <c r="AK29" s="41"/>
      <c r="AL29" s="42"/>
      <c r="AM29" s="48">
        <f t="shared" si="3"/>
        <v>13</v>
      </c>
    </row>
    <row r="30" spans="3:39" ht="16.5" customHeight="1" hidden="1">
      <c r="C30" s="75"/>
      <c r="M30" s="33"/>
      <c r="N30" s="34"/>
      <c r="O30" s="34"/>
      <c r="P30" s="34"/>
      <c r="Q30" s="35"/>
      <c r="R30" s="34"/>
      <c r="S30" s="34"/>
      <c r="T30" s="35"/>
      <c r="U30" s="35"/>
      <c r="V30" s="43"/>
      <c r="W30" s="84"/>
      <c r="X30" s="43"/>
      <c r="Y30" s="89"/>
      <c r="Z30" s="90"/>
      <c r="AA30" s="43"/>
      <c r="AB30" s="90"/>
      <c r="AC30" s="37"/>
      <c r="AD30" s="37"/>
      <c r="AE30" s="37"/>
      <c r="AF30" s="38"/>
      <c r="AG30" s="39"/>
      <c r="AH30" s="51"/>
      <c r="AI30" s="40"/>
      <c r="AJ30" s="41"/>
      <c r="AK30" s="41"/>
      <c r="AL30" s="42"/>
      <c r="AM30" s="48">
        <f t="shared" si="3"/>
        <v>13</v>
      </c>
    </row>
    <row r="31" spans="3:39" ht="16.5" customHeight="1">
      <c r="C31" s="75"/>
      <c r="M31" s="33"/>
      <c r="N31" s="34"/>
      <c r="O31" s="34"/>
      <c r="P31" s="34"/>
      <c r="Q31" s="35"/>
      <c r="R31" s="34"/>
      <c r="S31" s="34"/>
      <c r="T31" s="35"/>
      <c r="U31" s="35"/>
      <c r="V31" s="43"/>
      <c r="W31" s="84"/>
      <c r="X31" s="43"/>
      <c r="Y31" s="89"/>
      <c r="Z31" s="90"/>
      <c r="AA31" s="43"/>
      <c r="AB31" s="90"/>
      <c r="AC31" s="37"/>
      <c r="AD31" s="37"/>
      <c r="AE31" s="37"/>
      <c r="AF31" s="38"/>
      <c r="AG31" s="39"/>
      <c r="AH31" s="51"/>
      <c r="AI31" s="40"/>
      <c r="AJ31" s="41"/>
      <c r="AK31" s="41"/>
      <c r="AL31" s="42"/>
      <c r="AM31" s="48">
        <f t="shared" si="3"/>
        <v>13</v>
      </c>
    </row>
    <row r="32" spans="3:39" ht="16.5" customHeight="1">
      <c r="C32" s="75"/>
      <c r="M32" s="33"/>
      <c r="N32" s="34"/>
      <c r="O32" s="34"/>
      <c r="P32" s="34"/>
      <c r="Q32" s="35"/>
      <c r="R32" s="34"/>
      <c r="S32" s="34"/>
      <c r="T32" s="35"/>
      <c r="U32" s="35"/>
      <c r="V32" s="261" t="s">
        <v>547</v>
      </c>
      <c r="W32" s="84"/>
      <c r="X32" s="43"/>
      <c r="Y32" s="89"/>
      <c r="Z32" s="90"/>
      <c r="AA32" s="43"/>
      <c r="AB32" s="90"/>
      <c r="AC32" s="37"/>
      <c r="AD32" s="37"/>
      <c r="AE32" s="37"/>
      <c r="AF32" s="38"/>
      <c r="AG32" s="39"/>
      <c r="AH32" s="51"/>
      <c r="AI32" s="40"/>
      <c r="AJ32" s="41"/>
      <c r="AK32" s="41"/>
      <c r="AL32" s="42"/>
      <c r="AM32" s="7"/>
    </row>
    <row r="33" spans="3:41" ht="16.5" customHeight="1">
      <c r="C33" s="75"/>
      <c r="M33" s="33" t="s">
        <v>15</v>
      </c>
      <c r="N33" s="34">
        <v>300</v>
      </c>
      <c r="O33" s="34"/>
      <c r="P33" s="34"/>
      <c r="Q33" s="35"/>
      <c r="R33" s="34"/>
      <c r="S33" s="34"/>
      <c r="T33" s="270">
        <v>39</v>
      </c>
      <c r="U33" s="50" t="s">
        <v>326</v>
      </c>
      <c r="V33" s="50" t="s">
        <v>327</v>
      </c>
      <c r="W33" s="245">
        <v>27032</v>
      </c>
      <c r="X33" s="43"/>
      <c r="Y33" s="89"/>
      <c r="Z33" s="90"/>
      <c r="AA33" s="43"/>
      <c r="AB33" s="90"/>
      <c r="AC33" s="37" t="s">
        <v>21</v>
      </c>
      <c r="AD33" s="37" t="s">
        <v>22</v>
      </c>
      <c r="AE33" s="37" t="s">
        <v>19</v>
      </c>
      <c r="AF33" s="40">
        <v>21</v>
      </c>
      <c r="AG33" s="40">
        <v>21</v>
      </c>
      <c r="AH33" s="30">
        <v>21</v>
      </c>
      <c r="AI33" s="48">
        <v>12</v>
      </c>
      <c r="AJ33" s="7"/>
      <c r="AK33" s="7"/>
      <c r="AL33" s="42">
        <f>SUM(AF33:AK33)</f>
        <v>75</v>
      </c>
      <c r="AM33" s="48">
        <f aca="true" t="shared" si="4" ref="AM33:AM66">RANK(AL33,$AL$33:$AL$72,0)</f>
        <v>1</v>
      </c>
      <c r="AN33" s="120"/>
      <c r="AO33" s="78"/>
    </row>
    <row r="34" spans="3:41" ht="16.5" customHeight="1">
      <c r="C34" s="75"/>
      <c r="M34" s="33" t="s">
        <v>15</v>
      </c>
      <c r="N34" s="34">
        <v>450</v>
      </c>
      <c r="O34" s="34"/>
      <c r="P34" s="34"/>
      <c r="Q34" s="35"/>
      <c r="R34" s="34"/>
      <c r="S34" s="34"/>
      <c r="T34" s="270">
        <v>88</v>
      </c>
      <c r="U34" s="237" t="s">
        <v>377</v>
      </c>
      <c r="V34" s="237" t="s">
        <v>378</v>
      </c>
      <c r="W34" s="245">
        <v>28593</v>
      </c>
      <c r="X34" s="43"/>
      <c r="Y34" s="89"/>
      <c r="Z34" s="90"/>
      <c r="AA34" s="43"/>
      <c r="AB34" s="90"/>
      <c r="AC34" s="37" t="s">
        <v>16</v>
      </c>
      <c r="AD34" s="37" t="s">
        <v>17</v>
      </c>
      <c r="AE34" s="37" t="s">
        <v>19</v>
      </c>
      <c r="AF34" s="40">
        <v>12</v>
      </c>
      <c r="AG34" s="40">
        <v>18</v>
      </c>
      <c r="AH34" s="48">
        <v>18</v>
      </c>
      <c r="AI34" s="48">
        <v>1</v>
      </c>
      <c r="AJ34" s="7"/>
      <c r="AK34" s="7"/>
      <c r="AL34" s="42">
        <f>SUM(AF34:AK34)</f>
        <v>49</v>
      </c>
      <c r="AM34" s="48">
        <f t="shared" si="4"/>
        <v>2</v>
      </c>
      <c r="AN34" s="120"/>
      <c r="AO34" s="94"/>
    </row>
    <row r="35" spans="3:41" s="75" customFormat="1" ht="16.5" customHeight="1">
      <c r="C35" s="75">
        <f>SUM(D35:G35)</f>
        <v>440</v>
      </c>
      <c r="D35" s="75">
        <v>250</v>
      </c>
      <c r="E35" s="75">
        <v>140</v>
      </c>
      <c r="F35" s="75">
        <v>50</v>
      </c>
      <c r="H35" s="75" t="s">
        <v>114</v>
      </c>
      <c r="I35" s="75" t="s">
        <v>114</v>
      </c>
      <c r="J35" s="102">
        <v>20</v>
      </c>
      <c r="K35" s="102">
        <v>18</v>
      </c>
      <c r="L35" s="75" t="s">
        <v>114</v>
      </c>
      <c r="M35" s="33" t="s">
        <v>15</v>
      </c>
      <c r="N35" s="34">
        <v>350</v>
      </c>
      <c r="O35" s="104"/>
      <c r="P35" s="104"/>
      <c r="Q35" s="105"/>
      <c r="R35" s="104"/>
      <c r="S35" s="104"/>
      <c r="T35" s="270">
        <v>101</v>
      </c>
      <c r="U35" s="237" t="s">
        <v>294</v>
      </c>
      <c r="V35" s="237" t="s">
        <v>370</v>
      </c>
      <c r="W35" s="245">
        <v>34933</v>
      </c>
      <c r="X35" s="43" t="s">
        <v>98</v>
      </c>
      <c r="Y35" s="89" t="s">
        <v>99</v>
      </c>
      <c r="Z35" s="90" t="s">
        <v>146</v>
      </c>
      <c r="AA35" s="43" t="s">
        <v>100</v>
      </c>
      <c r="AB35" s="90" t="s">
        <v>101</v>
      </c>
      <c r="AC35" s="37" t="s">
        <v>16</v>
      </c>
      <c r="AD35" s="37" t="s">
        <v>17</v>
      </c>
      <c r="AE35" s="37" t="s">
        <v>19</v>
      </c>
      <c r="AF35" s="40">
        <v>16</v>
      </c>
      <c r="AG35" s="40">
        <v>16</v>
      </c>
      <c r="AH35" s="48">
        <v>16</v>
      </c>
      <c r="AI35" s="48">
        <v>14</v>
      </c>
      <c r="AJ35" s="48"/>
      <c r="AK35" s="48"/>
      <c r="AL35" s="42">
        <f>SUM(AF35:AK35)-AH35</f>
        <v>46</v>
      </c>
      <c r="AM35" s="48">
        <f t="shared" si="4"/>
        <v>3</v>
      </c>
      <c r="AN35" s="120"/>
      <c r="AO35" s="95"/>
    </row>
    <row r="36" spans="3:41" ht="16.5" customHeight="1">
      <c r="C36" s="75">
        <f>SUM(D36:G36)</f>
        <v>515</v>
      </c>
      <c r="D36">
        <v>250</v>
      </c>
      <c r="E36">
        <v>215</v>
      </c>
      <c r="F36">
        <v>50</v>
      </c>
      <c r="H36" t="s">
        <v>114</v>
      </c>
      <c r="I36" t="s">
        <v>114</v>
      </c>
      <c r="J36" s="98">
        <v>8</v>
      </c>
      <c r="K36" s="98">
        <v>5</v>
      </c>
      <c r="L36" t="s">
        <v>114</v>
      </c>
      <c r="M36" s="33" t="s">
        <v>15</v>
      </c>
      <c r="N36" s="34">
        <v>300</v>
      </c>
      <c r="O36" s="34"/>
      <c r="P36" s="34"/>
      <c r="Q36" s="35"/>
      <c r="R36" s="34"/>
      <c r="S36" s="34"/>
      <c r="T36" s="270">
        <v>94</v>
      </c>
      <c r="U36" s="237" t="s">
        <v>374</v>
      </c>
      <c r="V36" s="237" t="s">
        <v>375</v>
      </c>
      <c r="W36" s="245">
        <v>29776</v>
      </c>
      <c r="X36" s="43"/>
      <c r="Y36" s="43"/>
      <c r="Z36" s="43"/>
      <c r="AA36" s="43"/>
      <c r="AB36" s="43"/>
      <c r="AC36" s="37" t="s">
        <v>16</v>
      </c>
      <c r="AD36" s="37" t="s">
        <v>17</v>
      </c>
      <c r="AE36" s="37" t="s">
        <v>19</v>
      </c>
      <c r="AF36" s="40">
        <v>14</v>
      </c>
      <c r="AG36" s="48">
        <v>14</v>
      </c>
      <c r="AH36" s="48"/>
      <c r="AI36" s="48">
        <v>9</v>
      </c>
      <c r="AJ36" s="7"/>
      <c r="AK36" s="7"/>
      <c r="AL36" s="42">
        <f>SUM(AF36:AK36)</f>
        <v>37</v>
      </c>
      <c r="AM36" s="48">
        <f t="shared" si="4"/>
        <v>4</v>
      </c>
      <c r="AN36" s="120"/>
      <c r="AO36" s="78"/>
    </row>
    <row r="37" spans="2:40" ht="16.5" customHeight="1">
      <c r="B37">
        <v>80</v>
      </c>
      <c r="C37" s="75">
        <v>40</v>
      </c>
      <c r="D37">
        <v>250</v>
      </c>
      <c r="E37">
        <v>140</v>
      </c>
      <c r="F37">
        <v>50</v>
      </c>
      <c r="J37" s="98">
        <v>1</v>
      </c>
      <c r="K37" s="98">
        <v>1</v>
      </c>
      <c r="L37" t="s">
        <v>114</v>
      </c>
      <c r="M37" s="33" t="s">
        <v>20</v>
      </c>
      <c r="N37" s="34">
        <v>450</v>
      </c>
      <c r="O37" s="34"/>
      <c r="P37" s="34"/>
      <c r="Q37" s="35"/>
      <c r="R37" s="34"/>
      <c r="S37" s="34"/>
      <c r="T37" s="37">
        <v>23</v>
      </c>
      <c r="U37" s="43" t="s">
        <v>449</v>
      </c>
      <c r="V37" s="43" t="s">
        <v>558</v>
      </c>
      <c r="W37" s="84"/>
      <c r="X37" s="43" t="s">
        <v>70</v>
      </c>
      <c r="Y37" s="89" t="s">
        <v>74</v>
      </c>
      <c r="Z37" s="90" t="s">
        <v>75</v>
      </c>
      <c r="AA37" s="43" t="s">
        <v>76</v>
      </c>
      <c r="AB37" s="90" t="s">
        <v>77</v>
      </c>
      <c r="AC37" s="37" t="s">
        <v>220</v>
      </c>
      <c r="AD37" s="37" t="s">
        <v>22</v>
      </c>
      <c r="AE37" s="37" t="s">
        <v>19</v>
      </c>
      <c r="AF37" s="40"/>
      <c r="AG37" s="39">
        <v>12</v>
      </c>
      <c r="AH37" s="48">
        <v>14</v>
      </c>
      <c r="AI37" s="48">
        <v>1</v>
      </c>
      <c r="AJ37" s="47"/>
      <c r="AK37" s="47"/>
      <c r="AL37" s="42">
        <f>SUM(AF37:AK37)</f>
        <v>27</v>
      </c>
      <c r="AM37" s="48">
        <f t="shared" si="4"/>
        <v>5</v>
      </c>
      <c r="AN37" s="120"/>
    </row>
    <row r="38" spans="3:41" ht="16.5" customHeight="1">
      <c r="C38" s="75">
        <f>SUM(D38:G38)</f>
        <v>440</v>
      </c>
      <c r="D38">
        <v>250</v>
      </c>
      <c r="E38">
        <v>140</v>
      </c>
      <c r="F38">
        <v>50</v>
      </c>
      <c r="H38" t="s">
        <v>114</v>
      </c>
      <c r="I38" t="s">
        <v>114</v>
      </c>
      <c r="J38" s="98">
        <v>16</v>
      </c>
      <c r="K38" s="98">
        <v>14</v>
      </c>
      <c r="L38" t="s">
        <v>114</v>
      </c>
      <c r="M38" s="33" t="s">
        <v>15</v>
      </c>
      <c r="N38" s="34">
        <v>350</v>
      </c>
      <c r="O38" s="34"/>
      <c r="P38" s="34"/>
      <c r="Q38" s="35"/>
      <c r="R38" s="34"/>
      <c r="S38" s="34"/>
      <c r="T38" s="270">
        <v>38</v>
      </c>
      <c r="U38" s="50" t="s">
        <v>461</v>
      </c>
      <c r="V38" s="50" t="s">
        <v>462</v>
      </c>
      <c r="W38" s="245">
        <v>27405</v>
      </c>
      <c r="X38" s="43" t="s">
        <v>73</v>
      </c>
      <c r="Y38" s="89" t="s">
        <v>119</v>
      </c>
      <c r="Z38" s="90" t="s">
        <v>120</v>
      </c>
      <c r="AA38" s="43" t="s">
        <v>122</v>
      </c>
      <c r="AB38" s="90" t="s">
        <v>123</v>
      </c>
      <c r="AC38" s="37" t="s">
        <v>220</v>
      </c>
      <c r="AD38" s="37" t="s">
        <v>22</v>
      </c>
      <c r="AE38" s="37" t="s">
        <v>19</v>
      </c>
      <c r="AF38" s="40">
        <v>1</v>
      </c>
      <c r="AG38" s="40">
        <v>11</v>
      </c>
      <c r="AH38" s="48">
        <v>12</v>
      </c>
      <c r="AI38" s="48"/>
      <c r="AJ38" s="7"/>
      <c r="AK38" s="7"/>
      <c r="AL38" s="42">
        <f>SUM(AF38:AK38)</f>
        <v>24</v>
      </c>
      <c r="AM38" s="48">
        <f t="shared" si="4"/>
        <v>6</v>
      </c>
      <c r="AN38" s="120"/>
      <c r="AO38" s="96"/>
    </row>
    <row r="39" spans="3:41" ht="15.75" customHeight="1">
      <c r="C39" s="75">
        <f>SUM(D39:G39)</f>
        <v>0</v>
      </c>
      <c r="J39" s="98">
        <v>19</v>
      </c>
      <c r="K39" s="98">
        <v>17</v>
      </c>
      <c r="L39" t="s">
        <v>114</v>
      </c>
      <c r="M39" s="33" t="s">
        <v>15</v>
      </c>
      <c r="N39" s="34">
        <v>450</v>
      </c>
      <c r="O39" s="34"/>
      <c r="P39" s="34"/>
      <c r="Q39" s="35"/>
      <c r="R39" s="34"/>
      <c r="S39" s="34"/>
      <c r="T39" s="37" t="s">
        <v>658</v>
      </c>
      <c r="U39" s="43" t="s">
        <v>669</v>
      </c>
      <c r="V39" s="43" t="s">
        <v>423</v>
      </c>
      <c r="W39" s="84"/>
      <c r="X39" s="43" t="s">
        <v>84</v>
      </c>
      <c r="Y39" s="89" t="s">
        <v>173</v>
      </c>
      <c r="Z39" s="90" t="s">
        <v>174</v>
      </c>
      <c r="AA39" s="43" t="s">
        <v>175</v>
      </c>
      <c r="AB39" s="90" t="s">
        <v>176</v>
      </c>
      <c r="AC39" s="37" t="s">
        <v>183</v>
      </c>
      <c r="AD39" s="37" t="s">
        <v>698</v>
      </c>
      <c r="AE39" s="37" t="s">
        <v>19</v>
      </c>
      <c r="AF39" s="40"/>
      <c r="AG39" s="40"/>
      <c r="AH39" s="48"/>
      <c r="AI39" s="48">
        <v>21</v>
      </c>
      <c r="AJ39" s="7"/>
      <c r="AK39" s="7"/>
      <c r="AL39" s="42">
        <f>SUM(AF39:AK39)</f>
        <v>21</v>
      </c>
      <c r="AM39" s="48">
        <f t="shared" si="4"/>
        <v>7</v>
      </c>
      <c r="AO39" s="96"/>
    </row>
    <row r="40" spans="3:40" ht="16.5" customHeight="1">
      <c r="C40" s="75">
        <f>SUM(D40:G40)</f>
        <v>0</v>
      </c>
      <c r="J40" s="98">
        <v>10</v>
      </c>
      <c r="K40" s="98">
        <v>7</v>
      </c>
      <c r="L40" t="s">
        <v>114</v>
      </c>
      <c r="M40" s="33" t="s">
        <v>15</v>
      </c>
      <c r="N40" s="34">
        <v>350</v>
      </c>
      <c r="O40" s="34"/>
      <c r="P40" s="34"/>
      <c r="Q40" s="35"/>
      <c r="R40" s="34"/>
      <c r="S40" s="34"/>
      <c r="T40" s="270">
        <v>89</v>
      </c>
      <c r="U40" s="50" t="s">
        <v>412</v>
      </c>
      <c r="V40" s="50" t="s">
        <v>413</v>
      </c>
      <c r="W40" s="245">
        <v>26435</v>
      </c>
      <c r="X40" s="76" t="s">
        <v>73</v>
      </c>
      <c r="Y40" s="91" t="s">
        <v>166</v>
      </c>
      <c r="Z40" s="92" t="s">
        <v>167</v>
      </c>
      <c r="AA40" s="76" t="s">
        <v>127</v>
      </c>
      <c r="AB40" s="92" t="s">
        <v>168</v>
      </c>
      <c r="AC40" s="37" t="s">
        <v>16</v>
      </c>
      <c r="AD40" s="37" t="s">
        <v>17</v>
      </c>
      <c r="AE40" s="37" t="s">
        <v>19</v>
      </c>
      <c r="AF40" s="40">
        <v>10</v>
      </c>
      <c r="AG40" s="39">
        <v>10</v>
      </c>
      <c r="AH40" s="44"/>
      <c r="AI40" s="44"/>
      <c r="AJ40" s="45"/>
      <c r="AK40" s="45"/>
      <c r="AL40" s="42">
        <f>SUM(AF40:AK40)</f>
        <v>20</v>
      </c>
      <c r="AM40" s="48">
        <f t="shared" si="4"/>
        <v>8</v>
      </c>
      <c r="AN40" s="120"/>
    </row>
    <row r="41" spans="3:41" ht="16.5" customHeight="1">
      <c r="C41" s="75">
        <f>SUM(D41:G41)</f>
        <v>530</v>
      </c>
      <c r="D41">
        <v>250</v>
      </c>
      <c r="E41">
        <v>230</v>
      </c>
      <c r="F41">
        <v>50</v>
      </c>
      <c r="H41" t="s">
        <v>114</v>
      </c>
      <c r="I41" t="s">
        <v>114</v>
      </c>
      <c r="J41" s="98">
        <v>5</v>
      </c>
      <c r="K41" s="98">
        <v>3</v>
      </c>
      <c r="L41" t="s">
        <v>114</v>
      </c>
      <c r="M41" s="33" t="s">
        <v>15</v>
      </c>
      <c r="N41" s="34">
        <v>300</v>
      </c>
      <c r="O41" s="34"/>
      <c r="P41" s="34"/>
      <c r="Q41" s="35"/>
      <c r="R41" s="34"/>
      <c r="S41" s="34"/>
      <c r="T41" s="270">
        <v>528</v>
      </c>
      <c r="U41" s="237" t="s">
        <v>363</v>
      </c>
      <c r="V41" s="237" t="s">
        <v>364</v>
      </c>
      <c r="W41" s="245">
        <v>33037</v>
      </c>
      <c r="X41" s="43" t="s">
        <v>70</v>
      </c>
      <c r="Y41" s="89" t="s">
        <v>103</v>
      </c>
      <c r="Z41" s="90" t="s">
        <v>104</v>
      </c>
      <c r="AA41" s="43" t="s">
        <v>105</v>
      </c>
      <c r="AB41" s="90" t="s">
        <v>106</v>
      </c>
      <c r="AC41" s="37" t="s">
        <v>216</v>
      </c>
      <c r="AD41" s="37" t="s">
        <v>217</v>
      </c>
      <c r="AE41" s="37" t="s">
        <v>19</v>
      </c>
      <c r="AF41" s="40">
        <v>18</v>
      </c>
      <c r="AG41" s="40">
        <v>1</v>
      </c>
      <c r="AH41" s="48"/>
      <c r="AI41" s="48"/>
      <c r="AJ41" s="7"/>
      <c r="AK41" s="121"/>
      <c r="AL41" s="42">
        <f>SUM(AF41:AK41)-AK41</f>
        <v>19</v>
      </c>
      <c r="AM41" s="48">
        <f t="shared" si="4"/>
        <v>9</v>
      </c>
      <c r="AN41" s="120"/>
      <c r="AO41" s="78"/>
    </row>
    <row r="42" spans="3:41" ht="16.5" customHeight="1">
      <c r="C42" s="75">
        <f>SUM(D42:G42)</f>
        <v>115</v>
      </c>
      <c r="E42">
        <v>115</v>
      </c>
      <c r="J42" s="98">
        <v>9</v>
      </c>
      <c r="K42" s="98">
        <v>6</v>
      </c>
      <c r="M42" s="33" t="s">
        <v>15</v>
      </c>
      <c r="N42" s="34">
        <v>450</v>
      </c>
      <c r="O42" s="34"/>
      <c r="P42" s="34"/>
      <c r="Q42" s="35"/>
      <c r="R42" s="34"/>
      <c r="S42" s="34"/>
      <c r="T42" s="37">
        <v>11</v>
      </c>
      <c r="U42" s="43" t="s">
        <v>670</v>
      </c>
      <c r="V42" s="43" t="s">
        <v>671</v>
      </c>
      <c r="W42" s="84"/>
      <c r="X42" s="43" t="s">
        <v>70</v>
      </c>
      <c r="Y42" s="89" t="s">
        <v>162</v>
      </c>
      <c r="Z42" s="90" t="s">
        <v>163</v>
      </c>
      <c r="AA42" s="43" t="s">
        <v>164</v>
      </c>
      <c r="AB42" s="90" t="s">
        <v>165</v>
      </c>
      <c r="AC42" s="37" t="s">
        <v>183</v>
      </c>
      <c r="AD42" s="37" t="s">
        <v>698</v>
      </c>
      <c r="AE42" s="37" t="s">
        <v>19</v>
      </c>
      <c r="AF42" s="40"/>
      <c r="AG42" s="40"/>
      <c r="AH42" s="48"/>
      <c r="AI42" s="48">
        <v>18</v>
      </c>
      <c r="AJ42" s="7"/>
      <c r="AK42" s="7"/>
      <c r="AL42" s="42">
        <f aca="true" t="shared" si="5" ref="AL42:AL66">SUM(AF42:AK42)</f>
        <v>18</v>
      </c>
      <c r="AM42" s="48">
        <f t="shared" si="4"/>
        <v>10</v>
      </c>
      <c r="AO42" s="94"/>
    </row>
    <row r="43" spans="2:39" ht="16.5" customHeight="1">
      <c r="B43">
        <v>88</v>
      </c>
      <c r="C43" s="75">
        <v>0</v>
      </c>
      <c r="D43">
        <v>250</v>
      </c>
      <c r="E43">
        <v>140</v>
      </c>
      <c r="F43">
        <v>50</v>
      </c>
      <c r="G43" t="s">
        <v>140</v>
      </c>
      <c r="H43" t="s">
        <v>114</v>
      </c>
      <c r="I43" t="s">
        <v>47</v>
      </c>
      <c r="J43" s="98">
        <v>11</v>
      </c>
      <c r="K43" s="98">
        <v>8</v>
      </c>
      <c r="L43" t="s">
        <v>114</v>
      </c>
      <c r="M43" s="33" t="s">
        <v>15</v>
      </c>
      <c r="N43" s="34">
        <v>450</v>
      </c>
      <c r="O43" s="34"/>
      <c r="P43" s="34"/>
      <c r="Q43" s="35"/>
      <c r="R43" s="34"/>
      <c r="S43" s="34"/>
      <c r="T43" s="35">
        <v>66</v>
      </c>
      <c r="U43" s="34" t="s">
        <v>672</v>
      </c>
      <c r="V43" s="43" t="s">
        <v>673</v>
      </c>
      <c r="W43" s="84"/>
      <c r="X43" s="43" t="s">
        <v>84</v>
      </c>
      <c r="Y43" s="89" t="s">
        <v>85</v>
      </c>
      <c r="Z43" s="90" t="s">
        <v>86</v>
      </c>
      <c r="AA43" s="43" t="s">
        <v>87</v>
      </c>
      <c r="AB43" s="90" t="s">
        <v>88</v>
      </c>
      <c r="AC43" s="37" t="s">
        <v>183</v>
      </c>
      <c r="AD43" s="37" t="s">
        <v>698</v>
      </c>
      <c r="AE43" s="37" t="s">
        <v>19</v>
      </c>
      <c r="AF43" s="40"/>
      <c r="AG43" s="39"/>
      <c r="AH43" s="39"/>
      <c r="AI43" s="40">
        <v>16</v>
      </c>
      <c r="AJ43" s="41"/>
      <c r="AK43" s="41"/>
      <c r="AL43" s="42">
        <f t="shared" si="5"/>
        <v>16</v>
      </c>
      <c r="AM43" s="48">
        <f t="shared" si="4"/>
        <v>11</v>
      </c>
    </row>
    <row r="44" spans="3:41" ht="16.5" customHeight="1">
      <c r="C44" s="75"/>
      <c r="M44" s="33" t="s">
        <v>15</v>
      </c>
      <c r="N44" s="34">
        <v>300</v>
      </c>
      <c r="O44" s="34"/>
      <c r="P44" s="34"/>
      <c r="Q44" s="35"/>
      <c r="R44" s="34"/>
      <c r="S44" s="34"/>
      <c r="T44" s="270">
        <v>110</v>
      </c>
      <c r="U44" s="50" t="s">
        <v>405</v>
      </c>
      <c r="V44" s="50" t="s">
        <v>406</v>
      </c>
      <c r="W44" s="245">
        <v>25183</v>
      </c>
      <c r="X44" s="43"/>
      <c r="Y44" s="89"/>
      <c r="Z44" s="90"/>
      <c r="AA44" s="43"/>
      <c r="AB44" s="90"/>
      <c r="AC44" s="37" t="s">
        <v>16</v>
      </c>
      <c r="AD44" s="37" t="s">
        <v>17</v>
      </c>
      <c r="AE44" s="37" t="s">
        <v>19</v>
      </c>
      <c r="AF44" s="40">
        <v>11</v>
      </c>
      <c r="AG44" s="40"/>
      <c r="AH44" s="48"/>
      <c r="AI44" s="48"/>
      <c r="AJ44" s="7"/>
      <c r="AK44" s="7"/>
      <c r="AL44" s="42">
        <f t="shared" si="5"/>
        <v>11</v>
      </c>
      <c r="AM44" s="48">
        <f t="shared" si="4"/>
        <v>12</v>
      </c>
      <c r="AO44" s="78"/>
    </row>
    <row r="45" spans="2:39" ht="16.5" customHeight="1">
      <c r="B45">
        <v>24</v>
      </c>
      <c r="C45" s="75">
        <v>320</v>
      </c>
      <c r="D45">
        <v>250</v>
      </c>
      <c r="E45">
        <v>140</v>
      </c>
      <c r="F45">
        <v>50</v>
      </c>
      <c r="H45" t="s">
        <v>114</v>
      </c>
      <c r="I45" t="s">
        <v>114</v>
      </c>
      <c r="J45" s="98">
        <v>14</v>
      </c>
      <c r="K45" s="98">
        <v>11</v>
      </c>
      <c r="L45" t="s">
        <v>114</v>
      </c>
      <c r="M45" s="33"/>
      <c r="N45" s="34"/>
      <c r="O45" s="34"/>
      <c r="P45" s="34"/>
      <c r="Q45" s="35"/>
      <c r="R45" s="34"/>
      <c r="S45" s="34"/>
      <c r="T45" s="37">
        <v>11</v>
      </c>
      <c r="U45" s="237" t="s">
        <v>615</v>
      </c>
      <c r="V45" s="237" t="s">
        <v>616</v>
      </c>
      <c r="W45" s="84"/>
      <c r="X45" s="43" t="s">
        <v>73</v>
      </c>
      <c r="Y45" s="89" t="s">
        <v>90</v>
      </c>
      <c r="Z45" s="90" t="s">
        <v>91</v>
      </c>
      <c r="AA45" s="43" t="s">
        <v>92</v>
      </c>
      <c r="AB45" s="90" t="s">
        <v>93</v>
      </c>
      <c r="AC45" s="37" t="s">
        <v>21</v>
      </c>
      <c r="AD45" s="37" t="s">
        <v>22</v>
      </c>
      <c r="AE45" s="37" t="s">
        <v>19</v>
      </c>
      <c r="AF45" s="40"/>
      <c r="AG45" s="39"/>
      <c r="AH45" s="40">
        <v>11</v>
      </c>
      <c r="AI45" s="40"/>
      <c r="AJ45" s="41"/>
      <c r="AK45" s="41"/>
      <c r="AL45" s="42">
        <f t="shared" si="5"/>
        <v>11</v>
      </c>
      <c r="AM45" s="48">
        <f t="shared" si="4"/>
        <v>12</v>
      </c>
    </row>
    <row r="46" spans="3:39" ht="16.5" customHeight="1">
      <c r="C46" s="75">
        <f>SUM(D46:G46)</f>
        <v>0</v>
      </c>
      <c r="H46" t="s">
        <v>114</v>
      </c>
      <c r="I46" t="s">
        <v>114</v>
      </c>
      <c r="J46" s="98">
        <v>15</v>
      </c>
      <c r="K46" s="98">
        <v>12</v>
      </c>
      <c r="L46" t="s">
        <v>114</v>
      </c>
      <c r="M46" s="33"/>
      <c r="N46" s="34"/>
      <c r="O46" s="34"/>
      <c r="P46" s="34"/>
      <c r="Q46" s="35"/>
      <c r="R46" s="34"/>
      <c r="S46" s="34"/>
      <c r="T46" s="37">
        <v>83</v>
      </c>
      <c r="U46" s="43" t="s">
        <v>674</v>
      </c>
      <c r="V46" s="43" t="s">
        <v>675</v>
      </c>
      <c r="W46" s="84"/>
      <c r="X46" s="43" t="s">
        <v>102</v>
      </c>
      <c r="Y46" s="89" t="s">
        <v>107</v>
      </c>
      <c r="Z46" s="90" t="s">
        <v>108</v>
      </c>
      <c r="AA46" s="43" t="s">
        <v>109</v>
      </c>
      <c r="AB46" s="90" t="s">
        <v>110</v>
      </c>
      <c r="AC46" s="37" t="s">
        <v>210</v>
      </c>
      <c r="AD46" s="37" t="s">
        <v>211</v>
      </c>
      <c r="AE46" s="37" t="s">
        <v>19</v>
      </c>
      <c r="AF46" s="40"/>
      <c r="AG46" s="40"/>
      <c r="AH46" s="48"/>
      <c r="AI46" s="48">
        <v>11</v>
      </c>
      <c r="AJ46" s="7"/>
      <c r="AK46" s="7"/>
      <c r="AL46" s="42">
        <f t="shared" si="5"/>
        <v>11</v>
      </c>
      <c r="AM46" s="48">
        <f t="shared" si="4"/>
        <v>12</v>
      </c>
    </row>
    <row r="47" spans="3:41" ht="16.5" customHeight="1">
      <c r="C47" s="75"/>
      <c r="M47" s="33"/>
      <c r="N47" s="34"/>
      <c r="O47" s="34"/>
      <c r="P47" s="34"/>
      <c r="Q47" s="35"/>
      <c r="R47" s="34"/>
      <c r="S47" s="34"/>
      <c r="T47" s="35">
        <v>112</v>
      </c>
      <c r="U47" s="237" t="s">
        <v>559</v>
      </c>
      <c r="V47" s="237" t="s">
        <v>560</v>
      </c>
      <c r="W47" s="84"/>
      <c r="X47" s="43"/>
      <c r="Y47" s="89"/>
      <c r="Z47" s="90"/>
      <c r="AA47" s="43"/>
      <c r="AB47" s="90"/>
      <c r="AC47" s="37" t="s">
        <v>220</v>
      </c>
      <c r="AD47" s="37" t="s">
        <v>22</v>
      </c>
      <c r="AE47" s="37" t="s">
        <v>19</v>
      </c>
      <c r="AF47" s="40"/>
      <c r="AG47" s="31">
        <v>9</v>
      </c>
      <c r="AH47" s="48">
        <v>1</v>
      </c>
      <c r="AI47" s="48"/>
      <c r="AJ47" s="7"/>
      <c r="AK47" s="7"/>
      <c r="AL47" s="42">
        <f t="shared" si="5"/>
        <v>10</v>
      </c>
      <c r="AM47" s="48">
        <f t="shared" si="4"/>
        <v>15</v>
      </c>
      <c r="AO47" s="78"/>
    </row>
    <row r="48" spans="3:39" ht="16.5" customHeight="1">
      <c r="C48" s="75"/>
      <c r="M48" s="33"/>
      <c r="N48" s="34"/>
      <c r="O48" s="34"/>
      <c r="P48" s="34"/>
      <c r="Q48" s="35"/>
      <c r="R48" s="34"/>
      <c r="S48" s="34"/>
      <c r="T48" s="37">
        <v>20</v>
      </c>
      <c r="U48" s="43" t="s">
        <v>676</v>
      </c>
      <c r="V48" s="43" t="s">
        <v>677</v>
      </c>
      <c r="W48" s="84"/>
      <c r="X48" s="43"/>
      <c r="Y48" s="89"/>
      <c r="Z48" s="90"/>
      <c r="AA48" s="43"/>
      <c r="AB48" s="90"/>
      <c r="AC48" s="37" t="s">
        <v>216</v>
      </c>
      <c r="AD48" s="37" t="s">
        <v>217</v>
      </c>
      <c r="AE48" s="37" t="s">
        <v>19</v>
      </c>
      <c r="AF48" s="40"/>
      <c r="AG48" s="40"/>
      <c r="AH48" s="48"/>
      <c r="AI48" s="48">
        <v>10</v>
      </c>
      <c r="AJ48" s="7"/>
      <c r="AK48" s="7"/>
      <c r="AL48" s="42">
        <f t="shared" si="5"/>
        <v>10</v>
      </c>
      <c r="AM48" s="48">
        <f t="shared" si="4"/>
        <v>15</v>
      </c>
    </row>
    <row r="49" spans="3:40" ht="16.5" customHeight="1">
      <c r="C49" s="75">
        <f>SUM(D49:G49)</f>
        <v>430</v>
      </c>
      <c r="D49">
        <v>250</v>
      </c>
      <c r="E49">
        <v>130</v>
      </c>
      <c r="F49">
        <v>50</v>
      </c>
      <c r="G49" t="s">
        <v>140</v>
      </c>
      <c r="H49" t="s">
        <v>114</v>
      </c>
      <c r="I49" t="s">
        <v>114</v>
      </c>
      <c r="J49" s="98">
        <v>13</v>
      </c>
      <c r="K49" s="98">
        <v>10</v>
      </c>
      <c r="L49" t="s">
        <v>114</v>
      </c>
      <c r="M49" s="33" t="s">
        <v>15</v>
      </c>
      <c r="N49" s="34">
        <v>300</v>
      </c>
      <c r="O49" s="34"/>
      <c r="P49" s="34"/>
      <c r="Q49" s="35"/>
      <c r="R49" s="34"/>
      <c r="S49" s="34"/>
      <c r="T49" s="270">
        <v>501</v>
      </c>
      <c r="U49" s="237" t="s">
        <v>441</v>
      </c>
      <c r="V49" s="237" t="s">
        <v>442</v>
      </c>
      <c r="W49" s="245">
        <v>26719</v>
      </c>
      <c r="X49" s="43" t="s">
        <v>70</v>
      </c>
      <c r="Y49" s="89" t="s">
        <v>124</v>
      </c>
      <c r="Z49" s="90" t="s">
        <v>125</v>
      </c>
      <c r="AA49" s="43" t="s">
        <v>112</v>
      </c>
      <c r="AB49" s="43"/>
      <c r="AC49" s="37" t="s">
        <v>16</v>
      </c>
      <c r="AD49" s="37" t="s">
        <v>17</v>
      </c>
      <c r="AE49" s="37" t="s">
        <v>19</v>
      </c>
      <c r="AF49" s="40">
        <v>9</v>
      </c>
      <c r="AG49" s="40"/>
      <c r="AH49" s="48"/>
      <c r="AI49" s="48"/>
      <c r="AJ49" s="7"/>
      <c r="AK49" s="7"/>
      <c r="AL49" s="42">
        <f t="shared" si="5"/>
        <v>9</v>
      </c>
      <c r="AM49" s="48">
        <f t="shared" si="4"/>
        <v>17</v>
      </c>
      <c r="AN49" s="120"/>
    </row>
    <row r="50" spans="3:41" ht="16.5" customHeight="1">
      <c r="C50" s="75"/>
      <c r="M50" s="33" t="s">
        <v>15</v>
      </c>
      <c r="N50" s="34">
        <v>300</v>
      </c>
      <c r="O50" s="34"/>
      <c r="P50" s="34"/>
      <c r="Q50" s="35"/>
      <c r="R50" s="34"/>
      <c r="S50" s="34"/>
      <c r="T50" s="35" t="s">
        <v>563</v>
      </c>
      <c r="U50" s="43" t="s">
        <v>561</v>
      </c>
      <c r="V50" s="43" t="s">
        <v>562</v>
      </c>
      <c r="W50" s="84"/>
      <c r="X50" s="43"/>
      <c r="Y50" s="89"/>
      <c r="Z50" s="90"/>
      <c r="AA50" s="43"/>
      <c r="AB50" s="90"/>
      <c r="AC50" s="37" t="s">
        <v>220</v>
      </c>
      <c r="AD50" s="37" t="s">
        <v>22</v>
      </c>
      <c r="AE50" s="37" t="s">
        <v>19</v>
      </c>
      <c r="AF50" s="40"/>
      <c r="AG50" s="31">
        <v>8</v>
      </c>
      <c r="AH50" s="48"/>
      <c r="AI50" s="48"/>
      <c r="AJ50" s="7"/>
      <c r="AK50" s="7"/>
      <c r="AL50" s="42">
        <f t="shared" si="5"/>
        <v>8</v>
      </c>
      <c r="AM50" s="48">
        <f t="shared" si="4"/>
        <v>18</v>
      </c>
      <c r="AO50" s="95"/>
    </row>
    <row r="51" spans="3:40" ht="16.5" customHeight="1">
      <c r="C51" s="75"/>
      <c r="M51" s="33" t="s">
        <v>20</v>
      </c>
      <c r="N51" s="34">
        <v>450</v>
      </c>
      <c r="O51" s="34"/>
      <c r="P51" s="34"/>
      <c r="Q51" s="35"/>
      <c r="R51" s="34"/>
      <c r="S51" s="34"/>
      <c r="T51" s="35">
        <v>267</v>
      </c>
      <c r="U51" s="43" t="s">
        <v>542</v>
      </c>
      <c r="V51" s="43" t="s">
        <v>543</v>
      </c>
      <c r="W51" s="84"/>
      <c r="X51" s="43"/>
      <c r="Y51" s="89"/>
      <c r="Z51" s="90"/>
      <c r="AA51" s="43"/>
      <c r="AB51" s="90"/>
      <c r="AC51" s="37" t="s">
        <v>220</v>
      </c>
      <c r="AD51" s="37" t="s">
        <v>22</v>
      </c>
      <c r="AE51" s="37" t="s">
        <v>19</v>
      </c>
      <c r="AF51" s="40"/>
      <c r="AG51" s="31">
        <v>7</v>
      </c>
      <c r="AH51" s="48"/>
      <c r="AI51" s="48"/>
      <c r="AJ51" s="7"/>
      <c r="AK51" s="7"/>
      <c r="AL51" s="42">
        <f t="shared" si="5"/>
        <v>7</v>
      </c>
      <c r="AM51" s="48">
        <f t="shared" si="4"/>
        <v>19</v>
      </c>
      <c r="AN51" s="120"/>
    </row>
    <row r="52" spans="3:40" ht="16.5" customHeight="1">
      <c r="C52" s="75"/>
      <c r="M52" s="33"/>
      <c r="N52" s="34"/>
      <c r="O52" s="34"/>
      <c r="P52" s="34"/>
      <c r="Q52" s="35"/>
      <c r="R52" s="34"/>
      <c r="S52" s="34"/>
      <c r="T52" s="35">
        <v>111</v>
      </c>
      <c r="U52" s="34" t="s">
        <v>564</v>
      </c>
      <c r="V52" s="43" t="s">
        <v>565</v>
      </c>
      <c r="W52" s="84"/>
      <c r="X52" s="43"/>
      <c r="Y52" s="89"/>
      <c r="Z52" s="90"/>
      <c r="AA52" s="43"/>
      <c r="AB52" s="90"/>
      <c r="AC52" s="37" t="s">
        <v>220</v>
      </c>
      <c r="AD52" s="37" t="s">
        <v>22</v>
      </c>
      <c r="AE52" s="37" t="s">
        <v>19</v>
      </c>
      <c r="AF52" s="7"/>
      <c r="AG52" s="31">
        <v>6</v>
      </c>
      <c r="AH52" s="48"/>
      <c r="AI52" s="48"/>
      <c r="AJ52" s="7"/>
      <c r="AK52" s="7"/>
      <c r="AL52" s="42">
        <f t="shared" si="5"/>
        <v>6</v>
      </c>
      <c r="AM52" s="48">
        <f t="shared" si="4"/>
        <v>20</v>
      </c>
      <c r="AN52" s="120"/>
    </row>
    <row r="53" spans="3:41" ht="16.5" customHeight="1">
      <c r="C53" s="75"/>
      <c r="M53" s="33"/>
      <c r="N53" s="34"/>
      <c r="O53" s="34"/>
      <c r="P53" s="34"/>
      <c r="Q53" s="35"/>
      <c r="R53" s="34"/>
      <c r="S53" s="34"/>
      <c r="T53" s="35">
        <v>77</v>
      </c>
      <c r="U53" s="34" t="s">
        <v>566</v>
      </c>
      <c r="V53" s="43" t="s">
        <v>555</v>
      </c>
      <c r="W53" s="84"/>
      <c r="X53" s="43"/>
      <c r="Y53" s="89"/>
      <c r="Z53" s="90"/>
      <c r="AA53" s="43"/>
      <c r="AB53" s="90"/>
      <c r="AC53" s="37" t="s">
        <v>220</v>
      </c>
      <c r="AD53" s="37" t="s">
        <v>22</v>
      </c>
      <c r="AE53" s="37" t="s">
        <v>19</v>
      </c>
      <c r="AF53" s="7"/>
      <c r="AG53" s="31">
        <v>5</v>
      </c>
      <c r="AH53" s="48"/>
      <c r="AI53" s="48"/>
      <c r="AJ53" s="7"/>
      <c r="AK53" s="7"/>
      <c r="AL53" s="42">
        <f t="shared" si="5"/>
        <v>5</v>
      </c>
      <c r="AM53" s="48">
        <f t="shared" si="4"/>
        <v>21</v>
      </c>
      <c r="AO53" s="78"/>
    </row>
    <row r="54" spans="3:41" ht="16.5" customHeight="1">
      <c r="C54" s="75">
        <f>SUM(D54:G54)</f>
        <v>440</v>
      </c>
      <c r="D54">
        <v>250</v>
      </c>
      <c r="E54">
        <v>140</v>
      </c>
      <c r="F54">
        <v>50</v>
      </c>
      <c r="H54" t="s">
        <v>114</v>
      </c>
      <c r="I54" t="s">
        <v>114</v>
      </c>
      <c r="J54" s="98">
        <v>17</v>
      </c>
      <c r="K54" s="98">
        <v>15</v>
      </c>
      <c r="M54" s="33" t="s">
        <v>89</v>
      </c>
      <c r="N54" s="34">
        <v>300</v>
      </c>
      <c r="O54" s="34"/>
      <c r="P54" s="34"/>
      <c r="Q54" s="35"/>
      <c r="R54" s="34"/>
      <c r="S54" s="34"/>
      <c r="T54" s="270">
        <v>37</v>
      </c>
      <c r="U54" s="36" t="s">
        <v>449</v>
      </c>
      <c r="V54" s="36" t="s">
        <v>450</v>
      </c>
      <c r="W54" s="245">
        <v>20213</v>
      </c>
      <c r="X54" s="43" t="s">
        <v>73</v>
      </c>
      <c r="Y54" s="89" t="s">
        <v>128</v>
      </c>
      <c r="Z54" s="90" t="s">
        <v>129</v>
      </c>
      <c r="AA54" s="43" t="s">
        <v>130</v>
      </c>
      <c r="AB54" s="90" t="s">
        <v>131</v>
      </c>
      <c r="AC54" s="37" t="s">
        <v>220</v>
      </c>
      <c r="AD54" s="37" t="s">
        <v>22</v>
      </c>
      <c r="AE54" s="37" t="s">
        <v>19</v>
      </c>
      <c r="AF54" s="266">
        <v>1</v>
      </c>
      <c r="AG54" s="31">
        <v>1</v>
      </c>
      <c r="AH54" s="48"/>
      <c r="AI54" s="48"/>
      <c r="AJ54" s="7"/>
      <c r="AK54" s="7"/>
      <c r="AL54" s="42">
        <f t="shared" si="5"/>
        <v>2</v>
      </c>
      <c r="AM54" s="48">
        <f t="shared" si="4"/>
        <v>22</v>
      </c>
      <c r="AN54" s="120"/>
      <c r="AO54" s="95"/>
    </row>
    <row r="55" spans="3:39" ht="16.5" customHeight="1">
      <c r="C55" s="75"/>
      <c r="M55" s="33" t="s">
        <v>15</v>
      </c>
      <c r="N55" s="34">
        <v>300</v>
      </c>
      <c r="O55" s="34"/>
      <c r="P55" s="34"/>
      <c r="Q55" s="35"/>
      <c r="R55" s="34"/>
      <c r="S55" s="34"/>
      <c r="T55" s="35">
        <v>612</v>
      </c>
      <c r="U55" s="34" t="s">
        <v>567</v>
      </c>
      <c r="V55" s="43" t="s">
        <v>568</v>
      </c>
      <c r="W55" s="84"/>
      <c r="X55" s="43"/>
      <c r="Y55" s="89"/>
      <c r="Z55" s="90"/>
      <c r="AA55" s="43"/>
      <c r="AB55" s="90"/>
      <c r="AC55" s="37" t="s">
        <v>220</v>
      </c>
      <c r="AD55" s="37" t="s">
        <v>22</v>
      </c>
      <c r="AE55" s="37" t="s">
        <v>19</v>
      </c>
      <c r="AF55" s="7"/>
      <c r="AG55" s="31">
        <v>1</v>
      </c>
      <c r="AH55" s="48">
        <v>1</v>
      </c>
      <c r="AI55" s="48"/>
      <c r="AJ55" s="7"/>
      <c r="AK55" s="7"/>
      <c r="AL55" s="42">
        <f t="shared" si="5"/>
        <v>2</v>
      </c>
      <c r="AM55" s="48">
        <f t="shared" si="4"/>
        <v>22</v>
      </c>
    </row>
    <row r="56" spans="2:40" ht="16.5" customHeight="1">
      <c r="B56">
        <v>88</v>
      </c>
      <c r="C56" s="75">
        <v>0</v>
      </c>
      <c r="D56">
        <v>250</v>
      </c>
      <c r="E56">
        <v>140</v>
      </c>
      <c r="F56">
        <v>50</v>
      </c>
      <c r="H56" t="s">
        <v>114</v>
      </c>
      <c r="I56" t="s">
        <v>114</v>
      </c>
      <c r="J56" s="98">
        <v>12</v>
      </c>
      <c r="K56" s="98">
        <v>9</v>
      </c>
      <c r="L56" t="s">
        <v>114</v>
      </c>
      <c r="M56" s="33"/>
      <c r="N56" s="34"/>
      <c r="O56" s="34"/>
      <c r="P56" s="34"/>
      <c r="Q56" s="35"/>
      <c r="R56" s="34"/>
      <c r="S56" s="34"/>
      <c r="T56" s="35">
        <v>305</v>
      </c>
      <c r="U56" s="43" t="s">
        <v>570</v>
      </c>
      <c r="V56" s="43" t="s">
        <v>571</v>
      </c>
      <c r="W56" s="84"/>
      <c r="X56" s="43" t="s">
        <v>70</v>
      </c>
      <c r="Y56" s="89" t="s">
        <v>80</v>
      </c>
      <c r="Z56" s="90" t="s">
        <v>81</v>
      </c>
      <c r="AA56" s="43" t="s">
        <v>82</v>
      </c>
      <c r="AB56" s="90" t="s">
        <v>83</v>
      </c>
      <c r="AC56" s="37" t="s">
        <v>220</v>
      </c>
      <c r="AD56" s="37" t="s">
        <v>22</v>
      </c>
      <c r="AE56" s="37" t="s">
        <v>19</v>
      </c>
      <c r="AF56" s="38"/>
      <c r="AG56" s="51">
        <v>1</v>
      </c>
      <c r="AH56" s="39">
        <v>1</v>
      </c>
      <c r="AI56" s="40"/>
      <c r="AJ56" s="41"/>
      <c r="AK56" s="41"/>
      <c r="AL56" s="42">
        <f t="shared" si="5"/>
        <v>2</v>
      </c>
      <c r="AM56" s="48">
        <f t="shared" si="4"/>
        <v>22</v>
      </c>
      <c r="AN56" s="120"/>
    </row>
    <row r="57" spans="3:39" ht="16.5" customHeight="1">
      <c r="C57" s="75"/>
      <c r="M57" s="33" t="s">
        <v>79</v>
      </c>
      <c r="N57" s="34">
        <v>390</v>
      </c>
      <c r="O57" s="34"/>
      <c r="P57" s="34"/>
      <c r="Q57" s="35"/>
      <c r="R57" s="34"/>
      <c r="S57" s="34"/>
      <c r="T57" s="37">
        <v>83</v>
      </c>
      <c r="U57" s="237" t="s">
        <v>574</v>
      </c>
      <c r="V57" s="237" t="s">
        <v>575</v>
      </c>
      <c r="W57" s="84"/>
      <c r="X57" s="43"/>
      <c r="Y57" s="89"/>
      <c r="Z57" s="90"/>
      <c r="AA57" s="43"/>
      <c r="AB57" s="90"/>
      <c r="AC57" s="37" t="s">
        <v>220</v>
      </c>
      <c r="AD57" s="37" t="s">
        <v>22</v>
      </c>
      <c r="AE57" s="37" t="s">
        <v>19</v>
      </c>
      <c r="AF57" s="7"/>
      <c r="AG57" s="31">
        <v>1</v>
      </c>
      <c r="AH57" s="48">
        <v>1</v>
      </c>
      <c r="AI57" s="48"/>
      <c r="AJ57" s="7"/>
      <c r="AK57" s="7"/>
      <c r="AL57" s="42">
        <f t="shared" si="5"/>
        <v>2</v>
      </c>
      <c r="AM57" s="48">
        <f t="shared" si="4"/>
        <v>22</v>
      </c>
    </row>
    <row r="58" spans="2:40" ht="16.5" customHeight="1">
      <c r="B58">
        <v>116</v>
      </c>
      <c r="C58" s="75">
        <v>0</v>
      </c>
      <c r="D58">
        <v>250</v>
      </c>
      <c r="E58">
        <v>280</v>
      </c>
      <c r="F58">
        <v>50</v>
      </c>
      <c r="H58" t="s">
        <v>114</v>
      </c>
      <c r="I58" t="s">
        <v>114</v>
      </c>
      <c r="J58" s="98">
        <v>3</v>
      </c>
      <c r="K58" s="98">
        <v>2</v>
      </c>
      <c r="L58" t="s">
        <v>114</v>
      </c>
      <c r="M58" s="33" t="s">
        <v>480</v>
      </c>
      <c r="N58" s="34">
        <v>300</v>
      </c>
      <c r="O58" s="34"/>
      <c r="P58" s="34"/>
      <c r="Q58" s="35"/>
      <c r="R58" s="34"/>
      <c r="S58" s="34"/>
      <c r="T58" s="270">
        <v>49</v>
      </c>
      <c r="U58" s="237" t="s">
        <v>473</v>
      </c>
      <c r="V58" s="237" t="s">
        <v>474</v>
      </c>
      <c r="W58" s="245">
        <v>29852</v>
      </c>
      <c r="X58" s="43" t="s">
        <v>84</v>
      </c>
      <c r="Y58" s="89" t="s">
        <v>147</v>
      </c>
      <c r="Z58" s="90" t="s">
        <v>148</v>
      </c>
      <c r="AA58" s="43" t="s">
        <v>149</v>
      </c>
      <c r="AB58" s="90" t="s">
        <v>150</v>
      </c>
      <c r="AC58" s="37" t="s">
        <v>16</v>
      </c>
      <c r="AD58" s="37" t="s">
        <v>17</v>
      </c>
      <c r="AE58" s="37" t="s">
        <v>19</v>
      </c>
      <c r="AF58" s="266">
        <v>1</v>
      </c>
      <c r="AG58" s="51"/>
      <c r="AH58" s="39"/>
      <c r="AI58" s="40"/>
      <c r="AJ58" s="41"/>
      <c r="AK58" s="41"/>
      <c r="AL58" s="42">
        <f t="shared" si="5"/>
        <v>1</v>
      </c>
      <c r="AM58" s="48">
        <f t="shared" si="4"/>
        <v>26</v>
      </c>
      <c r="AN58" s="120"/>
    </row>
    <row r="59" spans="3:40" ht="16.5" customHeight="1">
      <c r="C59" s="75"/>
      <c r="M59" s="33"/>
      <c r="N59" s="34"/>
      <c r="O59" s="34"/>
      <c r="P59" s="34"/>
      <c r="Q59" s="35"/>
      <c r="R59" s="34"/>
      <c r="S59" s="34"/>
      <c r="T59" s="35">
        <v>128</v>
      </c>
      <c r="U59" s="34" t="s">
        <v>572</v>
      </c>
      <c r="V59" s="43" t="s">
        <v>562</v>
      </c>
      <c r="W59" s="84"/>
      <c r="X59" s="43"/>
      <c r="Y59" s="89"/>
      <c r="Z59" s="90"/>
      <c r="AA59" s="43"/>
      <c r="AB59" s="90"/>
      <c r="AC59" s="37" t="s">
        <v>220</v>
      </c>
      <c r="AD59" s="37" t="s">
        <v>22</v>
      </c>
      <c r="AE59" s="37" t="s">
        <v>19</v>
      </c>
      <c r="AF59" s="7"/>
      <c r="AG59" s="31">
        <v>1</v>
      </c>
      <c r="AH59" s="48"/>
      <c r="AI59" s="48"/>
      <c r="AJ59" s="7"/>
      <c r="AK59" s="7"/>
      <c r="AL59" s="42">
        <f t="shared" si="5"/>
        <v>1</v>
      </c>
      <c r="AM59" s="48">
        <f t="shared" si="4"/>
        <v>26</v>
      </c>
      <c r="AN59" s="120"/>
    </row>
    <row r="60" spans="3:41" ht="16.5" customHeight="1">
      <c r="C60" s="75"/>
      <c r="M60" s="33"/>
      <c r="N60" s="34"/>
      <c r="O60" s="34"/>
      <c r="P60" s="34"/>
      <c r="Q60" s="35"/>
      <c r="R60" s="34"/>
      <c r="S60" s="34"/>
      <c r="T60" s="35">
        <v>189</v>
      </c>
      <c r="U60" s="237" t="s">
        <v>551</v>
      </c>
      <c r="V60" s="237" t="s">
        <v>573</v>
      </c>
      <c r="W60" s="84"/>
      <c r="X60" s="43"/>
      <c r="Y60" s="89"/>
      <c r="Z60" s="90"/>
      <c r="AA60" s="43"/>
      <c r="AB60" s="90"/>
      <c r="AC60" s="37" t="s">
        <v>220</v>
      </c>
      <c r="AD60" s="37" t="s">
        <v>22</v>
      </c>
      <c r="AE60" s="37" t="s">
        <v>19</v>
      </c>
      <c r="AF60" s="7"/>
      <c r="AG60" s="31">
        <v>1</v>
      </c>
      <c r="AH60" s="48"/>
      <c r="AI60" s="48"/>
      <c r="AJ60" s="7"/>
      <c r="AK60" s="7"/>
      <c r="AL60" s="42">
        <f t="shared" si="5"/>
        <v>1</v>
      </c>
      <c r="AM60" s="48">
        <f t="shared" si="4"/>
        <v>26</v>
      </c>
      <c r="AO60" s="78"/>
    </row>
    <row r="61" spans="3:39" ht="16.5" customHeight="1">
      <c r="C61" s="75">
        <f>SUM(D61:G61)</f>
        <v>0</v>
      </c>
      <c r="J61" s="98">
        <v>18</v>
      </c>
      <c r="K61" s="98">
        <v>16</v>
      </c>
      <c r="M61" s="33"/>
      <c r="N61" s="34"/>
      <c r="O61" s="34"/>
      <c r="P61" s="34"/>
      <c r="Q61" s="35"/>
      <c r="R61" s="34"/>
      <c r="S61" s="34"/>
      <c r="T61" s="37">
        <v>22</v>
      </c>
      <c r="U61" s="237" t="s">
        <v>551</v>
      </c>
      <c r="V61" s="237" t="s">
        <v>552</v>
      </c>
      <c r="W61" s="84"/>
      <c r="X61" s="43"/>
      <c r="Y61" s="89"/>
      <c r="Z61" s="90"/>
      <c r="AA61" s="43"/>
      <c r="AB61" s="90"/>
      <c r="AC61" s="37" t="s">
        <v>220</v>
      </c>
      <c r="AD61" s="37" t="s">
        <v>22</v>
      </c>
      <c r="AE61" s="37" t="s">
        <v>19</v>
      </c>
      <c r="AF61" s="7"/>
      <c r="AG61" s="31"/>
      <c r="AH61" s="48">
        <v>1</v>
      </c>
      <c r="AI61" s="48"/>
      <c r="AJ61" s="7"/>
      <c r="AK61" s="7"/>
      <c r="AL61" s="42">
        <f t="shared" si="5"/>
        <v>1</v>
      </c>
      <c r="AM61" s="48">
        <f t="shared" si="4"/>
        <v>26</v>
      </c>
    </row>
    <row r="62" spans="3:41" ht="16.5" customHeight="1">
      <c r="C62" s="75"/>
      <c r="M62" s="33"/>
      <c r="N62" s="34"/>
      <c r="O62" s="34"/>
      <c r="P62" s="34"/>
      <c r="Q62" s="35"/>
      <c r="R62" s="34"/>
      <c r="S62" s="34"/>
      <c r="T62" s="37">
        <v>141</v>
      </c>
      <c r="U62" s="237" t="s">
        <v>551</v>
      </c>
      <c r="V62" s="43" t="s">
        <v>617</v>
      </c>
      <c r="W62" s="84"/>
      <c r="X62" s="43"/>
      <c r="Y62" s="89"/>
      <c r="Z62" s="90"/>
      <c r="AA62" s="43"/>
      <c r="AB62" s="90"/>
      <c r="AC62" s="37" t="s">
        <v>220</v>
      </c>
      <c r="AD62" s="37" t="s">
        <v>22</v>
      </c>
      <c r="AE62" s="37" t="s">
        <v>19</v>
      </c>
      <c r="AF62" s="7"/>
      <c r="AG62" s="31"/>
      <c r="AH62" s="48">
        <v>1</v>
      </c>
      <c r="AI62" s="48"/>
      <c r="AJ62" s="7"/>
      <c r="AK62" s="7"/>
      <c r="AL62" s="42">
        <f t="shared" si="5"/>
        <v>1</v>
      </c>
      <c r="AM62" s="48">
        <f t="shared" si="4"/>
        <v>26</v>
      </c>
      <c r="AO62" s="95"/>
    </row>
    <row r="63" spans="3:39" ht="16.5" customHeight="1">
      <c r="C63" s="75"/>
      <c r="M63" s="33"/>
      <c r="N63" s="34"/>
      <c r="O63" s="34"/>
      <c r="P63" s="34"/>
      <c r="Q63" s="35"/>
      <c r="R63" s="34"/>
      <c r="S63" s="34"/>
      <c r="T63" s="37">
        <v>611</v>
      </c>
      <c r="U63" s="43" t="s">
        <v>618</v>
      </c>
      <c r="V63" s="43" t="s">
        <v>619</v>
      </c>
      <c r="W63" s="84"/>
      <c r="X63" s="43"/>
      <c r="Y63" s="89"/>
      <c r="Z63" s="90"/>
      <c r="AA63" s="43"/>
      <c r="AB63" s="90"/>
      <c r="AC63" s="37" t="s">
        <v>21</v>
      </c>
      <c r="AD63" s="37" t="s">
        <v>179</v>
      </c>
      <c r="AE63" s="37" t="s">
        <v>19</v>
      </c>
      <c r="AF63" s="7"/>
      <c r="AG63" s="31"/>
      <c r="AH63" s="48">
        <v>1</v>
      </c>
      <c r="AI63" s="48"/>
      <c r="AJ63" s="7"/>
      <c r="AK63" s="7"/>
      <c r="AL63" s="42">
        <f t="shared" si="5"/>
        <v>1</v>
      </c>
      <c r="AM63" s="48">
        <f t="shared" si="4"/>
        <v>26</v>
      </c>
    </row>
    <row r="64" spans="3:39" ht="16.5" customHeight="1">
      <c r="C64" s="75"/>
      <c r="M64" s="33"/>
      <c r="N64" s="34"/>
      <c r="O64" s="34"/>
      <c r="P64" s="34"/>
      <c r="Q64" s="35"/>
      <c r="R64" s="34"/>
      <c r="S64" s="34"/>
      <c r="T64" s="37">
        <v>71</v>
      </c>
      <c r="U64" s="43" t="s">
        <v>620</v>
      </c>
      <c r="V64" s="43" t="s">
        <v>621</v>
      </c>
      <c r="W64" s="84"/>
      <c r="X64" s="43"/>
      <c r="Y64" s="89"/>
      <c r="Z64" s="90"/>
      <c r="AA64" s="43"/>
      <c r="AB64" s="90"/>
      <c r="AC64" s="37" t="s">
        <v>21</v>
      </c>
      <c r="AD64" s="37" t="s">
        <v>179</v>
      </c>
      <c r="AE64" s="37" t="s">
        <v>19</v>
      </c>
      <c r="AF64" s="7"/>
      <c r="AG64" s="31"/>
      <c r="AH64" s="48">
        <v>1</v>
      </c>
      <c r="AI64" s="48"/>
      <c r="AJ64" s="7"/>
      <c r="AK64" s="7"/>
      <c r="AL64" s="42">
        <f t="shared" si="5"/>
        <v>1</v>
      </c>
      <c r="AM64" s="48">
        <f t="shared" si="4"/>
        <v>26</v>
      </c>
    </row>
    <row r="65" spans="3:39" ht="16.5" customHeight="1">
      <c r="C65" s="75"/>
      <c r="M65" s="33"/>
      <c r="N65" s="34"/>
      <c r="O65" s="34"/>
      <c r="P65" s="34"/>
      <c r="Q65" s="35"/>
      <c r="R65" s="34"/>
      <c r="S65" s="34"/>
      <c r="T65" s="37">
        <v>211</v>
      </c>
      <c r="U65" s="43" t="s">
        <v>622</v>
      </c>
      <c r="V65" s="43" t="s">
        <v>623</v>
      </c>
      <c r="W65" s="84"/>
      <c r="X65" s="43"/>
      <c r="Y65" s="89"/>
      <c r="Z65" s="90"/>
      <c r="AA65" s="43"/>
      <c r="AB65" s="90"/>
      <c r="AC65" s="37" t="s">
        <v>21</v>
      </c>
      <c r="AD65" s="37" t="s">
        <v>179</v>
      </c>
      <c r="AE65" s="37" t="s">
        <v>19</v>
      </c>
      <c r="AF65" s="7"/>
      <c r="AG65" s="31"/>
      <c r="AH65" s="48">
        <v>1</v>
      </c>
      <c r="AI65" s="48"/>
      <c r="AJ65" s="7"/>
      <c r="AK65" s="7"/>
      <c r="AL65" s="42">
        <f t="shared" si="5"/>
        <v>1</v>
      </c>
      <c r="AM65" s="48">
        <f t="shared" si="4"/>
        <v>26</v>
      </c>
    </row>
    <row r="66" spans="3:39" ht="16.5" customHeight="1">
      <c r="C66" s="75"/>
      <c r="M66" s="33" t="s">
        <v>678</v>
      </c>
      <c r="N66" s="34">
        <v>450</v>
      </c>
      <c r="O66" s="34"/>
      <c r="P66" s="34"/>
      <c r="Q66" s="35"/>
      <c r="R66" s="34"/>
      <c r="S66" s="34"/>
      <c r="T66" s="37">
        <v>44</v>
      </c>
      <c r="U66" s="43" t="s">
        <v>679</v>
      </c>
      <c r="V66" s="43" t="s">
        <v>680</v>
      </c>
      <c r="W66" s="84"/>
      <c r="X66" s="43"/>
      <c r="Y66" s="89"/>
      <c r="Z66" s="90"/>
      <c r="AA66" s="43"/>
      <c r="AB66" s="90"/>
      <c r="AC66" s="37" t="s">
        <v>216</v>
      </c>
      <c r="AD66" s="37" t="s">
        <v>217</v>
      </c>
      <c r="AE66" s="37" t="s">
        <v>19</v>
      </c>
      <c r="AF66" s="7"/>
      <c r="AG66" s="31"/>
      <c r="AH66" s="48"/>
      <c r="AI66" s="48">
        <v>1</v>
      </c>
      <c r="AJ66" s="7"/>
      <c r="AK66" s="7"/>
      <c r="AL66" s="42">
        <f t="shared" si="5"/>
        <v>1</v>
      </c>
      <c r="AM66" s="48">
        <f t="shared" si="4"/>
        <v>26</v>
      </c>
    </row>
    <row r="67" spans="3:39" ht="16.5" customHeight="1">
      <c r="C67" s="75"/>
      <c r="M67" s="33"/>
      <c r="N67" s="34"/>
      <c r="O67" s="34"/>
      <c r="P67" s="34"/>
      <c r="Q67" s="35"/>
      <c r="R67" s="34"/>
      <c r="S67" s="34"/>
      <c r="T67" s="37"/>
      <c r="U67" s="37"/>
      <c r="V67" s="43"/>
      <c r="W67" s="84"/>
      <c r="X67" s="43"/>
      <c r="Y67" s="89"/>
      <c r="Z67" s="90"/>
      <c r="AA67" s="43"/>
      <c r="AB67" s="90"/>
      <c r="AC67" s="37" t="s">
        <v>697</v>
      </c>
      <c r="AD67" s="37" t="s">
        <v>697</v>
      </c>
      <c r="AE67" s="37" t="s">
        <v>697</v>
      </c>
      <c r="AF67" s="7"/>
      <c r="AG67" s="31"/>
      <c r="AH67" s="48"/>
      <c r="AI67" s="48"/>
      <c r="AJ67" s="7"/>
      <c r="AK67" s="7"/>
      <c r="AL67" s="48">
        <f aca="true" t="shared" si="6" ref="AL67:AL72">SUM(AF67:AK67)</f>
        <v>0</v>
      </c>
      <c r="AM67" s="48">
        <f aca="true" t="shared" si="7" ref="AM67:AM72">RANK(AL67,$AL$33:$AL$72,0)</f>
        <v>35</v>
      </c>
    </row>
    <row r="68" spans="3:39" ht="16.5" customHeight="1" hidden="1">
      <c r="C68" s="75"/>
      <c r="M68" s="33"/>
      <c r="N68" s="34"/>
      <c r="O68" s="34"/>
      <c r="P68" s="34"/>
      <c r="Q68" s="35"/>
      <c r="R68" s="34"/>
      <c r="S68" s="34"/>
      <c r="T68" s="37"/>
      <c r="U68" s="37"/>
      <c r="V68" s="43"/>
      <c r="W68" s="84"/>
      <c r="X68" s="43"/>
      <c r="Y68" s="89"/>
      <c r="Z68" s="90"/>
      <c r="AA68" s="43"/>
      <c r="AB68" s="90"/>
      <c r="AC68" s="37" t="s">
        <v>21</v>
      </c>
      <c r="AD68" s="37" t="s">
        <v>181</v>
      </c>
      <c r="AE68" s="37" t="s">
        <v>19</v>
      </c>
      <c r="AF68" s="7"/>
      <c r="AG68" s="31"/>
      <c r="AH68" s="48"/>
      <c r="AI68" s="48"/>
      <c r="AJ68" s="7"/>
      <c r="AK68" s="7"/>
      <c r="AL68" s="48">
        <f t="shared" si="6"/>
        <v>0</v>
      </c>
      <c r="AM68" s="48">
        <f t="shared" si="7"/>
        <v>35</v>
      </c>
    </row>
    <row r="69" spans="3:39" ht="16.5" customHeight="1" hidden="1">
      <c r="C69" s="75"/>
      <c r="M69" s="33"/>
      <c r="N69" s="34"/>
      <c r="O69" s="34"/>
      <c r="P69" s="34"/>
      <c r="Q69" s="35"/>
      <c r="R69" s="34"/>
      <c r="S69" s="34"/>
      <c r="T69" s="37"/>
      <c r="U69" s="37"/>
      <c r="V69" s="43"/>
      <c r="W69" s="84"/>
      <c r="X69" s="43"/>
      <c r="Y69" s="89"/>
      <c r="Z69" s="90"/>
      <c r="AA69" s="43"/>
      <c r="AB69" s="90"/>
      <c r="AC69" s="37"/>
      <c r="AD69" s="37"/>
      <c r="AE69" s="37"/>
      <c r="AF69" s="7"/>
      <c r="AG69" s="31"/>
      <c r="AH69" s="48"/>
      <c r="AI69" s="48"/>
      <c r="AJ69" s="7"/>
      <c r="AK69" s="7"/>
      <c r="AL69" s="48">
        <f t="shared" si="6"/>
        <v>0</v>
      </c>
      <c r="AM69" s="48">
        <f t="shared" si="7"/>
        <v>35</v>
      </c>
    </row>
    <row r="70" spans="3:39" ht="16.5" customHeight="1" hidden="1">
      <c r="C70" s="75"/>
      <c r="M70" s="33"/>
      <c r="N70" s="34"/>
      <c r="O70" s="34"/>
      <c r="P70" s="34"/>
      <c r="Q70" s="35"/>
      <c r="R70" s="34"/>
      <c r="S70" s="34"/>
      <c r="T70" s="37"/>
      <c r="U70" s="37"/>
      <c r="V70" s="43"/>
      <c r="W70" s="84"/>
      <c r="X70" s="43"/>
      <c r="Y70" s="89"/>
      <c r="Z70" s="90"/>
      <c r="AA70" s="43"/>
      <c r="AB70" s="90"/>
      <c r="AC70" s="37"/>
      <c r="AD70" s="37"/>
      <c r="AE70" s="37"/>
      <c r="AF70" s="7"/>
      <c r="AG70" s="31"/>
      <c r="AH70" s="48"/>
      <c r="AI70" s="48"/>
      <c r="AJ70" s="7"/>
      <c r="AK70" s="7"/>
      <c r="AL70" s="48">
        <f t="shared" si="6"/>
        <v>0</v>
      </c>
      <c r="AM70" s="48">
        <f t="shared" si="7"/>
        <v>35</v>
      </c>
    </row>
    <row r="71" spans="3:39" ht="16.5" customHeight="1" hidden="1">
      <c r="C71" s="75"/>
      <c r="M71" s="33"/>
      <c r="N71" s="34"/>
      <c r="O71" s="34"/>
      <c r="P71" s="34"/>
      <c r="Q71" s="35"/>
      <c r="R71" s="34"/>
      <c r="S71" s="34"/>
      <c r="T71" s="37"/>
      <c r="U71" s="37"/>
      <c r="V71" s="43"/>
      <c r="W71" s="84"/>
      <c r="X71" s="43"/>
      <c r="Y71" s="89"/>
      <c r="Z71" s="90"/>
      <c r="AA71" s="43"/>
      <c r="AB71" s="90"/>
      <c r="AC71" s="37"/>
      <c r="AD71" s="37"/>
      <c r="AE71" s="37"/>
      <c r="AF71" s="7"/>
      <c r="AG71" s="31"/>
      <c r="AH71" s="48"/>
      <c r="AI71" s="48"/>
      <c r="AJ71" s="7"/>
      <c r="AK71" s="7"/>
      <c r="AL71" s="48">
        <f t="shared" si="6"/>
        <v>0</v>
      </c>
      <c r="AM71" s="48">
        <f t="shared" si="7"/>
        <v>35</v>
      </c>
    </row>
    <row r="72" spans="3:39" ht="16.5" customHeight="1" hidden="1">
      <c r="C72" s="75"/>
      <c r="M72" s="33"/>
      <c r="N72" s="34"/>
      <c r="O72" s="34"/>
      <c r="P72" s="34"/>
      <c r="Q72" s="35"/>
      <c r="R72" s="34"/>
      <c r="S72" s="34"/>
      <c r="T72" s="37"/>
      <c r="U72" s="37"/>
      <c r="V72" s="43"/>
      <c r="W72" s="84"/>
      <c r="X72" s="43"/>
      <c r="Y72" s="89"/>
      <c r="Z72" s="90"/>
      <c r="AA72" s="43"/>
      <c r="AB72" s="90"/>
      <c r="AC72" s="37"/>
      <c r="AD72" s="37"/>
      <c r="AE72" s="37"/>
      <c r="AF72" s="7"/>
      <c r="AG72" s="31"/>
      <c r="AH72" s="48"/>
      <c r="AI72" s="48"/>
      <c r="AJ72" s="7"/>
      <c r="AK72" s="7"/>
      <c r="AL72" s="48">
        <f t="shared" si="6"/>
        <v>0</v>
      </c>
      <c r="AM72" s="48">
        <f t="shared" si="7"/>
        <v>35</v>
      </c>
    </row>
    <row r="73" spans="3:39" ht="16.5" customHeight="1">
      <c r="C73" s="75"/>
      <c r="M73" s="33"/>
      <c r="N73" s="34"/>
      <c r="O73" s="34"/>
      <c r="P73" s="34"/>
      <c r="Q73" s="35"/>
      <c r="R73" s="34"/>
      <c r="S73" s="34"/>
      <c r="T73" s="37"/>
      <c r="U73" s="37"/>
      <c r="V73" s="43"/>
      <c r="W73" s="84"/>
      <c r="X73" s="43"/>
      <c r="Y73" s="89"/>
      <c r="Z73" s="90"/>
      <c r="AA73" s="43"/>
      <c r="AB73" s="90"/>
      <c r="AC73" s="37"/>
      <c r="AD73" s="37"/>
      <c r="AE73" s="37"/>
      <c r="AF73" s="7"/>
      <c r="AG73" s="31"/>
      <c r="AH73" s="48"/>
      <c r="AI73" s="48"/>
      <c r="AJ73" s="7"/>
      <c r="AK73" s="7"/>
      <c r="AL73" s="48"/>
      <c r="AM73" s="48"/>
    </row>
    <row r="74" spans="3:40" s="75" customFormat="1" ht="16.5" customHeight="1">
      <c r="C74" s="75">
        <f>SUM(D74:G74)</f>
        <v>0</v>
      </c>
      <c r="J74" s="102"/>
      <c r="K74" s="102"/>
      <c r="M74" s="103"/>
      <c r="N74" s="104"/>
      <c r="O74" s="104"/>
      <c r="P74" s="104"/>
      <c r="Q74" s="105"/>
      <c r="R74" s="104"/>
      <c r="S74" s="104"/>
      <c r="T74" s="37"/>
      <c r="U74" s="37"/>
      <c r="V74" s="49" t="s">
        <v>544</v>
      </c>
      <c r="W74" s="84"/>
      <c r="X74" s="43"/>
      <c r="Y74" s="89"/>
      <c r="Z74" s="90"/>
      <c r="AA74" s="43"/>
      <c r="AB74" s="90"/>
      <c r="AC74" s="37"/>
      <c r="AD74" s="37"/>
      <c r="AE74" s="37"/>
      <c r="AF74" s="48"/>
      <c r="AG74" s="31"/>
      <c r="AH74" s="48"/>
      <c r="AI74" s="48"/>
      <c r="AJ74" s="48"/>
      <c r="AK74" s="48"/>
      <c r="AL74" s="48"/>
      <c r="AM74" s="48"/>
      <c r="AN74" s="119"/>
    </row>
    <row r="75" spans="10:40" s="75" customFormat="1" ht="15.75" customHeight="1">
      <c r="J75" s="102"/>
      <c r="K75" s="102"/>
      <c r="M75" s="103"/>
      <c r="N75" s="104"/>
      <c r="O75" s="104"/>
      <c r="P75" s="104"/>
      <c r="Q75" s="105"/>
      <c r="R75" s="104"/>
      <c r="S75" s="104"/>
      <c r="T75" s="37">
        <v>50</v>
      </c>
      <c r="U75" s="43" t="s">
        <v>681</v>
      </c>
      <c r="V75" s="43" t="s">
        <v>682</v>
      </c>
      <c r="W75" s="84"/>
      <c r="X75" s="43"/>
      <c r="Y75" s="89"/>
      <c r="Z75" s="90"/>
      <c r="AA75" s="43"/>
      <c r="AB75" s="90"/>
      <c r="AC75" s="37" t="s">
        <v>210</v>
      </c>
      <c r="AD75" s="37" t="s">
        <v>211</v>
      </c>
      <c r="AE75" s="37" t="s">
        <v>23</v>
      </c>
      <c r="AF75" s="48"/>
      <c r="AG75" s="48"/>
      <c r="AH75" s="48"/>
      <c r="AI75" s="48">
        <v>21</v>
      </c>
      <c r="AJ75" s="48"/>
      <c r="AK75" s="48"/>
      <c r="AL75" s="42">
        <f aca="true" t="shared" si="8" ref="AL75:AL87">SUM(AF75:AK75)</f>
        <v>21</v>
      </c>
      <c r="AM75" s="48">
        <f aca="true" t="shared" si="9" ref="AM75:AM87">RANK(AL75,$AL$75:$AL$87,0)</f>
        <v>1</v>
      </c>
      <c r="AN75" s="119"/>
    </row>
    <row r="76" spans="10:40" s="75" customFormat="1" ht="15.75" customHeight="1">
      <c r="J76" s="102"/>
      <c r="K76" s="102"/>
      <c r="M76" s="103"/>
      <c r="N76" s="104"/>
      <c r="O76" s="104"/>
      <c r="P76" s="104"/>
      <c r="Q76" s="105"/>
      <c r="R76" s="104"/>
      <c r="S76" s="104"/>
      <c r="T76" s="37">
        <v>80</v>
      </c>
      <c r="U76" s="43" t="s">
        <v>683</v>
      </c>
      <c r="V76" s="43" t="s">
        <v>684</v>
      </c>
      <c r="W76" s="84"/>
      <c r="X76" s="43"/>
      <c r="Y76" s="89"/>
      <c r="Z76" s="90"/>
      <c r="AA76" s="43"/>
      <c r="AB76" s="90"/>
      <c r="AC76" s="37" t="s">
        <v>210</v>
      </c>
      <c r="AD76" s="37" t="s">
        <v>211</v>
      </c>
      <c r="AE76" s="37" t="s">
        <v>23</v>
      </c>
      <c r="AF76" s="48"/>
      <c r="AG76" s="30"/>
      <c r="AH76" s="48"/>
      <c r="AI76" s="48">
        <v>18</v>
      </c>
      <c r="AJ76" s="48"/>
      <c r="AK76" s="48"/>
      <c r="AL76" s="42">
        <f t="shared" si="8"/>
        <v>18</v>
      </c>
      <c r="AM76" s="48">
        <f t="shared" si="9"/>
        <v>2</v>
      </c>
      <c r="AN76" s="119"/>
    </row>
    <row r="77" spans="10:40" s="75" customFormat="1" ht="15.75" customHeight="1">
      <c r="J77" s="102"/>
      <c r="K77" s="102"/>
      <c r="M77" s="103"/>
      <c r="N77" s="104"/>
      <c r="O77" s="104"/>
      <c r="P77" s="104"/>
      <c r="Q77" s="105"/>
      <c r="R77" s="104"/>
      <c r="S77" s="104"/>
      <c r="T77" s="37">
        <v>37</v>
      </c>
      <c r="U77" s="43" t="s">
        <v>685</v>
      </c>
      <c r="V77" s="43" t="s">
        <v>686</v>
      </c>
      <c r="W77" s="84"/>
      <c r="X77" s="43"/>
      <c r="Y77" s="89"/>
      <c r="Z77" s="90"/>
      <c r="AA77" s="43"/>
      <c r="AB77" s="90"/>
      <c r="AC77" s="37" t="s">
        <v>210</v>
      </c>
      <c r="AD77" s="37" t="s">
        <v>211</v>
      </c>
      <c r="AE77" s="37" t="s">
        <v>23</v>
      </c>
      <c r="AF77" s="48"/>
      <c r="AG77" s="48"/>
      <c r="AH77" s="48"/>
      <c r="AI77" s="48">
        <v>16</v>
      </c>
      <c r="AJ77" s="48"/>
      <c r="AK77" s="48"/>
      <c r="AL77" s="42">
        <f t="shared" si="8"/>
        <v>16</v>
      </c>
      <c r="AM77" s="48">
        <f t="shared" si="9"/>
        <v>3</v>
      </c>
      <c r="AN77" s="119"/>
    </row>
    <row r="78" spans="10:40" s="75" customFormat="1" ht="15.75" customHeight="1">
      <c r="J78" s="102"/>
      <c r="K78" s="102"/>
      <c r="M78" s="103"/>
      <c r="N78" s="104"/>
      <c r="O78" s="104"/>
      <c r="P78" s="104"/>
      <c r="Q78" s="105"/>
      <c r="R78" s="104"/>
      <c r="S78" s="104"/>
      <c r="T78" s="37">
        <v>99</v>
      </c>
      <c r="U78" s="43" t="s">
        <v>687</v>
      </c>
      <c r="V78" s="43" t="s">
        <v>688</v>
      </c>
      <c r="W78" s="84"/>
      <c r="X78" s="43"/>
      <c r="Y78" s="89"/>
      <c r="Z78" s="90"/>
      <c r="AA78" s="43"/>
      <c r="AB78" s="90"/>
      <c r="AC78" s="37" t="s">
        <v>210</v>
      </c>
      <c r="AD78" s="37" t="s">
        <v>211</v>
      </c>
      <c r="AE78" s="37" t="s">
        <v>23</v>
      </c>
      <c r="AF78" s="48"/>
      <c r="AG78" s="30"/>
      <c r="AH78" s="48"/>
      <c r="AI78" s="48">
        <v>1</v>
      </c>
      <c r="AJ78" s="48"/>
      <c r="AK78" s="48"/>
      <c r="AL78" s="42">
        <f t="shared" si="8"/>
        <v>1</v>
      </c>
      <c r="AM78" s="48">
        <f t="shared" si="9"/>
        <v>4</v>
      </c>
      <c r="AN78" s="119"/>
    </row>
    <row r="79" spans="10:40" s="75" customFormat="1" ht="15.75" customHeight="1">
      <c r="J79" s="102"/>
      <c r="K79" s="102"/>
      <c r="M79" s="103"/>
      <c r="N79" s="104"/>
      <c r="O79" s="104"/>
      <c r="P79" s="104"/>
      <c r="Q79" s="105"/>
      <c r="R79" s="104"/>
      <c r="S79" s="104"/>
      <c r="T79" s="37">
        <v>9</v>
      </c>
      <c r="U79" s="43" t="s">
        <v>689</v>
      </c>
      <c r="V79" s="43" t="s">
        <v>690</v>
      </c>
      <c r="W79" s="84"/>
      <c r="X79" s="43"/>
      <c r="Y79" s="89"/>
      <c r="Z79" s="90"/>
      <c r="AA79" s="43"/>
      <c r="AB79" s="90"/>
      <c r="AC79" s="37" t="s">
        <v>210</v>
      </c>
      <c r="AD79" s="37" t="s">
        <v>211</v>
      </c>
      <c r="AE79" s="37" t="s">
        <v>23</v>
      </c>
      <c r="AF79" s="48"/>
      <c r="AG79" s="30"/>
      <c r="AH79" s="48"/>
      <c r="AI79" s="48">
        <v>1</v>
      </c>
      <c r="AJ79" s="48"/>
      <c r="AK79" s="48"/>
      <c r="AL79" s="42">
        <f t="shared" si="8"/>
        <v>1</v>
      </c>
      <c r="AM79" s="48">
        <f t="shared" si="9"/>
        <v>4</v>
      </c>
      <c r="AN79" s="119"/>
    </row>
    <row r="80" spans="10:40" s="75" customFormat="1" ht="15.75" customHeight="1">
      <c r="J80" s="102"/>
      <c r="K80" s="102"/>
      <c r="M80" s="103"/>
      <c r="N80" s="104"/>
      <c r="O80" s="104"/>
      <c r="P80" s="104"/>
      <c r="Q80" s="105"/>
      <c r="R80" s="104"/>
      <c r="S80" s="104"/>
      <c r="T80" s="37"/>
      <c r="U80" s="37"/>
      <c r="V80" s="43"/>
      <c r="W80" s="84"/>
      <c r="X80" s="43"/>
      <c r="Y80" s="89"/>
      <c r="Z80" s="90"/>
      <c r="AA80" s="43"/>
      <c r="AB80" s="90"/>
      <c r="AC80" s="37"/>
      <c r="AD80" s="37"/>
      <c r="AE80" s="37" t="s">
        <v>23</v>
      </c>
      <c r="AF80" s="48"/>
      <c r="AG80" s="30"/>
      <c r="AH80" s="48"/>
      <c r="AI80" s="48"/>
      <c r="AJ80" s="48"/>
      <c r="AK80" s="48"/>
      <c r="AL80" s="48">
        <f t="shared" si="8"/>
        <v>0</v>
      </c>
      <c r="AM80" s="48">
        <f t="shared" si="9"/>
        <v>6</v>
      </c>
      <c r="AN80" s="119"/>
    </row>
    <row r="81" spans="3:40" s="75" customFormat="1" ht="15.75" customHeight="1" hidden="1">
      <c r="C81" s="75">
        <f>SUM(D81:G81)</f>
        <v>0</v>
      </c>
      <c r="J81" s="102">
        <v>2</v>
      </c>
      <c r="K81" s="102">
        <v>3</v>
      </c>
      <c r="M81" s="103"/>
      <c r="N81" s="104"/>
      <c r="O81" s="104"/>
      <c r="P81" s="104"/>
      <c r="Q81" s="105"/>
      <c r="R81" s="104"/>
      <c r="S81" s="104"/>
      <c r="T81" s="37"/>
      <c r="U81" s="37"/>
      <c r="V81" s="43"/>
      <c r="W81" s="84"/>
      <c r="X81" s="43"/>
      <c r="Y81" s="89"/>
      <c r="Z81" s="90"/>
      <c r="AA81" s="43"/>
      <c r="AB81" s="90"/>
      <c r="AC81" s="37"/>
      <c r="AD81" s="37"/>
      <c r="AE81" s="37">
        <f>Q81</f>
        <v>0</v>
      </c>
      <c r="AF81" s="39"/>
      <c r="AG81" s="51"/>
      <c r="AH81" s="39"/>
      <c r="AI81" s="40"/>
      <c r="AJ81" s="40"/>
      <c r="AK81" s="40"/>
      <c r="AL81" s="48">
        <f t="shared" si="8"/>
        <v>0</v>
      </c>
      <c r="AM81" s="48">
        <f t="shared" si="9"/>
        <v>6</v>
      </c>
      <c r="AN81" s="119"/>
    </row>
    <row r="82" spans="3:40" s="75" customFormat="1" ht="15.75" customHeight="1" hidden="1">
      <c r="C82" s="75">
        <f>SUM(D82:G82)</f>
        <v>440</v>
      </c>
      <c r="D82" s="75">
        <v>250</v>
      </c>
      <c r="E82" s="75">
        <v>140</v>
      </c>
      <c r="F82" s="75">
        <v>50</v>
      </c>
      <c r="H82" s="75" t="s">
        <v>114</v>
      </c>
      <c r="I82" s="75" t="s">
        <v>114</v>
      </c>
      <c r="J82" s="102">
        <v>1</v>
      </c>
      <c r="K82" s="102">
        <v>1</v>
      </c>
      <c r="L82" s="75" t="s">
        <v>114</v>
      </c>
      <c r="M82" s="103"/>
      <c r="N82" s="104"/>
      <c r="O82" s="104"/>
      <c r="P82" s="104"/>
      <c r="Q82" s="105"/>
      <c r="R82" s="104"/>
      <c r="S82" s="104"/>
      <c r="T82" s="37"/>
      <c r="U82" s="37"/>
      <c r="V82" s="43"/>
      <c r="W82" s="84"/>
      <c r="X82" s="43"/>
      <c r="Y82" s="43"/>
      <c r="Z82" s="90"/>
      <c r="AA82" s="43"/>
      <c r="AB82" s="90"/>
      <c r="AC82" s="37"/>
      <c r="AD82" s="37"/>
      <c r="AE82" s="37">
        <f>Q82</f>
        <v>0</v>
      </c>
      <c r="AF82" s="48"/>
      <c r="AG82" s="31"/>
      <c r="AH82" s="48"/>
      <c r="AI82" s="48"/>
      <c r="AJ82" s="48"/>
      <c r="AK82" s="48"/>
      <c r="AL82" s="48">
        <f t="shared" si="8"/>
        <v>0</v>
      </c>
      <c r="AM82" s="48">
        <f t="shared" si="9"/>
        <v>6</v>
      </c>
      <c r="AN82" s="119"/>
    </row>
    <row r="83" spans="3:40" s="75" customFormat="1" ht="15.75" customHeight="1" hidden="1">
      <c r="C83" s="75">
        <f>SUM(D83:G83)</f>
        <v>250</v>
      </c>
      <c r="D83" s="75">
        <v>250</v>
      </c>
      <c r="G83" s="75" t="s">
        <v>139</v>
      </c>
      <c r="H83" s="75" t="s">
        <v>114</v>
      </c>
      <c r="I83" s="75" t="s">
        <v>114</v>
      </c>
      <c r="J83" s="102">
        <v>3</v>
      </c>
      <c r="K83" s="102">
        <v>4</v>
      </c>
      <c r="M83" s="103"/>
      <c r="N83" s="104"/>
      <c r="O83" s="104"/>
      <c r="P83" s="104"/>
      <c r="Q83" s="105"/>
      <c r="R83" s="104"/>
      <c r="S83" s="104"/>
      <c r="T83" s="37"/>
      <c r="U83" s="37"/>
      <c r="V83" s="43"/>
      <c r="W83" s="84"/>
      <c r="X83" s="43"/>
      <c r="Y83" s="89"/>
      <c r="Z83" s="90"/>
      <c r="AA83" s="43"/>
      <c r="AB83" s="90"/>
      <c r="AC83" s="37"/>
      <c r="AD83" s="37"/>
      <c r="AE83" s="37">
        <f>Q83</f>
        <v>0</v>
      </c>
      <c r="AF83" s="48"/>
      <c r="AG83" s="30"/>
      <c r="AH83" s="48"/>
      <c r="AI83" s="48"/>
      <c r="AJ83" s="48"/>
      <c r="AK83" s="48"/>
      <c r="AL83" s="48">
        <f t="shared" si="8"/>
        <v>0</v>
      </c>
      <c r="AM83" s="48">
        <f t="shared" si="9"/>
        <v>6</v>
      </c>
      <c r="AN83" s="119"/>
    </row>
    <row r="84" spans="10:40" s="75" customFormat="1" ht="15.75" customHeight="1" hidden="1">
      <c r="J84" s="102"/>
      <c r="K84" s="102"/>
      <c r="M84" s="103"/>
      <c r="N84" s="104"/>
      <c r="O84" s="104"/>
      <c r="P84" s="104"/>
      <c r="Q84" s="105"/>
      <c r="R84" s="104"/>
      <c r="S84" s="104"/>
      <c r="T84" s="37"/>
      <c r="U84" s="37"/>
      <c r="V84" s="43"/>
      <c r="W84" s="84"/>
      <c r="X84" s="43"/>
      <c r="Y84" s="89"/>
      <c r="Z84" s="90"/>
      <c r="AA84" s="43"/>
      <c r="AB84" s="90"/>
      <c r="AC84" s="37"/>
      <c r="AD84" s="37"/>
      <c r="AE84" s="37" t="s">
        <v>23</v>
      </c>
      <c r="AF84" s="48"/>
      <c r="AG84" s="30"/>
      <c r="AH84" s="48"/>
      <c r="AI84" s="48"/>
      <c r="AJ84" s="48"/>
      <c r="AK84" s="48"/>
      <c r="AL84" s="48">
        <f t="shared" si="8"/>
        <v>0</v>
      </c>
      <c r="AM84" s="48">
        <f t="shared" si="9"/>
        <v>6</v>
      </c>
      <c r="AN84" s="119"/>
    </row>
    <row r="85" spans="10:40" s="75" customFormat="1" ht="15.75" customHeight="1" hidden="1">
      <c r="J85" s="102"/>
      <c r="K85" s="102"/>
      <c r="M85" s="103"/>
      <c r="N85" s="104"/>
      <c r="O85" s="104"/>
      <c r="P85" s="104"/>
      <c r="Q85" s="105"/>
      <c r="R85" s="104"/>
      <c r="S85" s="104"/>
      <c r="T85" s="37"/>
      <c r="U85" s="37"/>
      <c r="V85" s="43"/>
      <c r="W85" s="84"/>
      <c r="X85" s="43"/>
      <c r="Y85" s="89"/>
      <c r="Z85" s="90"/>
      <c r="AA85" s="43"/>
      <c r="AB85" s="90"/>
      <c r="AC85" s="37"/>
      <c r="AD85" s="37"/>
      <c r="AE85" s="37" t="s">
        <v>23</v>
      </c>
      <c r="AF85" s="48"/>
      <c r="AG85" s="30"/>
      <c r="AH85" s="48"/>
      <c r="AI85" s="48"/>
      <c r="AJ85" s="48"/>
      <c r="AK85" s="48"/>
      <c r="AL85" s="48">
        <f t="shared" si="8"/>
        <v>0</v>
      </c>
      <c r="AM85" s="48">
        <f t="shared" si="9"/>
        <v>6</v>
      </c>
      <c r="AN85" s="119"/>
    </row>
    <row r="86" spans="10:40" s="75" customFormat="1" ht="15.75" customHeight="1" hidden="1">
      <c r="J86" s="102"/>
      <c r="K86" s="102"/>
      <c r="M86" s="103"/>
      <c r="N86" s="104"/>
      <c r="O86" s="104"/>
      <c r="P86" s="104"/>
      <c r="Q86" s="105"/>
      <c r="R86" s="104"/>
      <c r="S86" s="104"/>
      <c r="T86" s="37"/>
      <c r="U86" s="37"/>
      <c r="V86" s="43"/>
      <c r="W86" s="84"/>
      <c r="X86" s="43"/>
      <c r="Y86" s="89"/>
      <c r="Z86" s="90"/>
      <c r="AA86" s="43"/>
      <c r="AB86" s="90"/>
      <c r="AC86" s="37"/>
      <c r="AD86" s="37"/>
      <c r="AE86" s="37" t="s">
        <v>23</v>
      </c>
      <c r="AF86" s="48"/>
      <c r="AG86" s="30"/>
      <c r="AH86" s="48"/>
      <c r="AI86" s="48"/>
      <c r="AJ86" s="48"/>
      <c r="AK86" s="48"/>
      <c r="AL86" s="48">
        <f t="shared" si="8"/>
        <v>0</v>
      </c>
      <c r="AM86" s="48">
        <f t="shared" si="9"/>
        <v>6</v>
      </c>
      <c r="AN86" s="119"/>
    </row>
    <row r="87" spans="10:40" s="75" customFormat="1" ht="15.75" customHeight="1">
      <c r="J87" s="102"/>
      <c r="K87" s="102"/>
      <c r="M87" s="103"/>
      <c r="N87" s="104"/>
      <c r="O87" s="104"/>
      <c r="P87" s="104"/>
      <c r="Q87" s="105"/>
      <c r="R87" s="104"/>
      <c r="S87" s="104"/>
      <c r="T87" s="37"/>
      <c r="U87" s="37"/>
      <c r="V87" s="43"/>
      <c r="W87" s="84"/>
      <c r="X87" s="43"/>
      <c r="Y87" s="89"/>
      <c r="Z87" s="90"/>
      <c r="AA87" s="43"/>
      <c r="AB87" s="90"/>
      <c r="AC87" s="37"/>
      <c r="AD87" s="37"/>
      <c r="AE87" s="37"/>
      <c r="AF87" s="48"/>
      <c r="AG87" s="30"/>
      <c r="AH87" s="48"/>
      <c r="AI87" s="48"/>
      <c r="AJ87" s="48"/>
      <c r="AK87" s="48"/>
      <c r="AL87" s="48">
        <f t="shared" si="8"/>
        <v>0</v>
      </c>
      <c r="AM87" s="48">
        <f t="shared" si="9"/>
        <v>6</v>
      </c>
      <c r="AN87" s="119"/>
    </row>
    <row r="88" spans="13:39" ht="16.5" customHeight="1">
      <c r="M88" s="33"/>
      <c r="N88" s="34"/>
      <c r="O88" s="34"/>
      <c r="P88" s="34"/>
      <c r="Q88" s="35"/>
      <c r="R88" s="34"/>
      <c r="S88" s="34"/>
      <c r="T88" s="37"/>
      <c r="U88" s="37"/>
      <c r="V88" s="49" t="s">
        <v>24</v>
      </c>
      <c r="W88" s="87"/>
      <c r="X88" s="49"/>
      <c r="Y88" s="49"/>
      <c r="Z88" s="49"/>
      <c r="AA88" s="49"/>
      <c r="AB88" s="49"/>
      <c r="AC88" s="37"/>
      <c r="AD88" s="37"/>
      <c r="AE88" s="37"/>
      <c r="AF88" s="48"/>
      <c r="AG88" s="7"/>
      <c r="AH88" s="7"/>
      <c r="AI88" s="7"/>
      <c r="AJ88" s="7"/>
      <c r="AK88" s="7"/>
      <c r="AL88" s="42"/>
      <c r="AM88" s="7"/>
    </row>
    <row r="89" spans="13:39" ht="16.5" customHeight="1">
      <c r="M89" s="33" t="s">
        <v>15</v>
      </c>
      <c r="N89" s="34">
        <v>200</v>
      </c>
      <c r="O89" s="34"/>
      <c r="P89" s="34"/>
      <c r="Q89" s="35"/>
      <c r="R89" s="34"/>
      <c r="S89" s="34"/>
      <c r="T89" s="35">
        <v>100</v>
      </c>
      <c r="U89" s="36" t="s">
        <v>270</v>
      </c>
      <c r="V89" s="36" t="s">
        <v>271</v>
      </c>
      <c r="W89" s="84"/>
      <c r="X89" s="36"/>
      <c r="Y89" s="36"/>
      <c r="Z89" s="36"/>
      <c r="AA89" s="36"/>
      <c r="AB89" s="43"/>
      <c r="AC89" s="37" t="s">
        <v>16</v>
      </c>
      <c r="AD89" s="37" t="s">
        <v>17</v>
      </c>
      <c r="AE89" s="37" t="s">
        <v>18</v>
      </c>
      <c r="AF89" s="115">
        <v>11</v>
      </c>
      <c r="AG89" s="39">
        <v>21</v>
      </c>
      <c r="AH89" s="40">
        <v>21</v>
      </c>
      <c r="AI89" s="40">
        <v>21</v>
      </c>
      <c r="AJ89" s="40"/>
      <c r="AK89" s="7"/>
      <c r="AL89" s="42">
        <f>SUM(AF89:AK89)-AI89</f>
        <v>53</v>
      </c>
      <c r="AM89" s="7">
        <f aca="true" t="shared" si="10" ref="AM89:AM94">RANK(AL89,$AL$89:$AL$94,0)</f>
        <v>1</v>
      </c>
    </row>
    <row r="90" spans="2:39" ht="16.5" customHeight="1">
      <c r="B90">
        <v>88</v>
      </c>
      <c r="C90" s="75">
        <v>0</v>
      </c>
      <c r="D90">
        <v>250</v>
      </c>
      <c r="E90">
        <v>140</v>
      </c>
      <c r="F90">
        <v>50</v>
      </c>
      <c r="H90" t="s">
        <v>114</v>
      </c>
      <c r="I90" t="s">
        <v>114</v>
      </c>
      <c r="J90" s="98">
        <v>12</v>
      </c>
      <c r="K90" s="98">
        <v>9</v>
      </c>
      <c r="L90" t="s">
        <v>114</v>
      </c>
      <c r="M90" s="33" t="s">
        <v>15</v>
      </c>
      <c r="N90" s="34">
        <v>350</v>
      </c>
      <c r="O90" s="34"/>
      <c r="P90" s="34"/>
      <c r="Q90" s="35"/>
      <c r="R90" s="34"/>
      <c r="S90" s="34"/>
      <c r="T90" s="270">
        <v>102</v>
      </c>
      <c r="U90" s="36" t="s">
        <v>294</v>
      </c>
      <c r="V90" s="52" t="s">
        <v>295</v>
      </c>
      <c r="W90" s="245">
        <v>23716</v>
      </c>
      <c r="X90" s="43"/>
      <c r="Y90" s="89"/>
      <c r="Z90" s="90"/>
      <c r="AA90" s="43"/>
      <c r="AB90" s="90"/>
      <c r="AC90" s="37" t="s">
        <v>16</v>
      </c>
      <c r="AD90" s="37" t="s">
        <v>17</v>
      </c>
      <c r="AE90" s="37" t="s">
        <v>18</v>
      </c>
      <c r="AF90" s="115">
        <v>1</v>
      </c>
      <c r="AG90" s="39">
        <v>1</v>
      </c>
      <c r="AH90" s="39"/>
      <c r="AI90" s="40"/>
      <c r="AJ90" s="41"/>
      <c r="AK90" s="41"/>
      <c r="AL90" s="42">
        <f>SUM(AF90:AK90)</f>
        <v>2</v>
      </c>
      <c r="AM90" s="7">
        <f t="shared" si="10"/>
        <v>2</v>
      </c>
    </row>
    <row r="91" spans="3:40" s="75" customFormat="1" ht="16.5" customHeight="1">
      <c r="C91" s="75">
        <f>SUM(D91:G91)</f>
        <v>440</v>
      </c>
      <c r="D91" s="75">
        <v>250</v>
      </c>
      <c r="E91" s="75">
        <v>140</v>
      </c>
      <c r="F91" s="75">
        <v>50</v>
      </c>
      <c r="H91" s="75" t="s">
        <v>114</v>
      </c>
      <c r="I91" s="75" t="s">
        <v>114</v>
      </c>
      <c r="J91" s="102">
        <v>20</v>
      </c>
      <c r="K91" s="102">
        <v>18</v>
      </c>
      <c r="L91" s="75" t="s">
        <v>114</v>
      </c>
      <c r="M91" s="33" t="s">
        <v>89</v>
      </c>
      <c r="N91" s="34">
        <v>300</v>
      </c>
      <c r="O91" s="34"/>
      <c r="P91" s="34"/>
      <c r="Q91" s="35"/>
      <c r="R91" s="34"/>
      <c r="S91" s="34"/>
      <c r="T91" s="270">
        <v>37</v>
      </c>
      <c r="U91" s="36" t="s">
        <v>449</v>
      </c>
      <c r="V91" s="36" t="s">
        <v>450</v>
      </c>
      <c r="W91" s="245">
        <v>20213</v>
      </c>
      <c r="X91" s="43" t="s">
        <v>73</v>
      </c>
      <c r="Y91" s="89" t="s">
        <v>128</v>
      </c>
      <c r="Z91" s="90" t="s">
        <v>129</v>
      </c>
      <c r="AA91" s="43" t="s">
        <v>130</v>
      </c>
      <c r="AB91" s="90" t="s">
        <v>131</v>
      </c>
      <c r="AC91" s="37" t="s">
        <v>220</v>
      </c>
      <c r="AD91" s="37" t="s">
        <v>22</v>
      </c>
      <c r="AE91" s="37" t="s">
        <v>19</v>
      </c>
      <c r="AF91" s="115">
        <v>1</v>
      </c>
      <c r="AG91" s="31">
        <v>0</v>
      </c>
      <c r="AH91" s="48"/>
      <c r="AI91" s="48"/>
      <c r="AJ91" s="48"/>
      <c r="AK91" s="48"/>
      <c r="AL91" s="42">
        <f>SUM(AF91:AK91)-AH91</f>
        <v>1</v>
      </c>
      <c r="AM91" s="7">
        <f t="shared" si="10"/>
        <v>3</v>
      </c>
      <c r="AN91" s="119"/>
    </row>
    <row r="92" spans="2:39" ht="16.5" customHeight="1">
      <c r="B92">
        <v>24</v>
      </c>
      <c r="C92" s="75">
        <v>320</v>
      </c>
      <c r="D92">
        <v>250</v>
      </c>
      <c r="E92">
        <v>140</v>
      </c>
      <c r="F92">
        <v>50</v>
      </c>
      <c r="H92" t="s">
        <v>114</v>
      </c>
      <c r="I92" t="s">
        <v>114</v>
      </c>
      <c r="J92" s="98">
        <v>14</v>
      </c>
      <c r="K92" s="98">
        <v>11</v>
      </c>
      <c r="L92" t="s">
        <v>114</v>
      </c>
      <c r="M92" s="33" t="s">
        <v>20</v>
      </c>
      <c r="N92" s="34">
        <v>450</v>
      </c>
      <c r="O92" s="34">
        <v>4</v>
      </c>
      <c r="P92" s="34">
        <v>2008</v>
      </c>
      <c r="Q92" s="35" t="s">
        <v>19</v>
      </c>
      <c r="R92" s="34" t="str">
        <f>IF(W92&gt;=27759,"Nil",+IF(W92&gt;=24838,"B6",+IF(W92&lt;=24837,"B4","Nil")))</f>
        <v>B4</v>
      </c>
      <c r="S92" s="34"/>
      <c r="T92" s="37">
        <v>267</v>
      </c>
      <c r="U92" s="36" t="s">
        <v>542</v>
      </c>
      <c r="V92" s="36" t="s">
        <v>543</v>
      </c>
      <c r="W92" s="84">
        <v>23584</v>
      </c>
      <c r="X92" s="43" t="s">
        <v>73</v>
      </c>
      <c r="Y92" s="89" t="s">
        <v>90</v>
      </c>
      <c r="Z92" s="90" t="s">
        <v>91</v>
      </c>
      <c r="AA92" s="43" t="s">
        <v>92</v>
      </c>
      <c r="AB92" s="90" t="s">
        <v>93</v>
      </c>
      <c r="AC92" s="37" t="s">
        <v>21</v>
      </c>
      <c r="AD92" s="37" t="s">
        <v>22</v>
      </c>
      <c r="AE92" s="37" t="str">
        <f>Q92</f>
        <v>B2</v>
      </c>
      <c r="AF92" s="115">
        <v>0</v>
      </c>
      <c r="AG92" s="39">
        <v>1</v>
      </c>
      <c r="AH92" s="40"/>
      <c r="AI92" s="40"/>
      <c r="AJ92" s="41"/>
      <c r="AK92" s="41"/>
      <c r="AL92" s="42">
        <f>SUM(AF92:AK92)</f>
        <v>1</v>
      </c>
      <c r="AM92" s="7">
        <f t="shared" si="10"/>
        <v>3</v>
      </c>
    </row>
    <row r="93" spans="10:40" s="75" customFormat="1" ht="16.5" customHeight="1" hidden="1">
      <c r="J93" s="102"/>
      <c r="K93" s="102"/>
      <c r="M93" s="33"/>
      <c r="N93" s="34"/>
      <c r="O93" s="34"/>
      <c r="P93" s="34"/>
      <c r="Q93" s="35"/>
      <c r="R93" s="34"/>
      <c r="S93" s="34"/>
      <c r="T93" s="37"/>
      <c r="U93" s="37"/>
      <c r="V93" s="36"/>
      <c r="W93" s="84"/>
      <c r="X93" s="43"/>
      <c r="Y93" s="89"/>
      <c r="Z93" s="90"/>
      <c r="AA93" s="43"/>
      <c r="AB93" s="90"/>
      <c r="AC93" s="37"/>
      <c r="AD93" s="37"/>
      <c r="AE93" s="37" t="s">
        <v>19</v>
      </c>
      <c r="AF93" s="7"/>
      <c r="AG93" s="40"/>
      <c r="AH93" s="48"/>
      <c r="AI93" s="48"/>
      <c r="AJ93" s="48"/>
      <c r="AK93" s="48"/>
      <c r="AL93" s="42">
        <f>SUM(AF93:AK93)</f>
        <v>0</v>
      </c>
      <c r="AM93" s="7">
        <f t="shared" si="10"/>
        <v>5</v>
      </c>
      <c r="AN93" s="119"/>
    </row>
    <row r="94" spans="13:39" ht="16.5" customHeight="1" hidden="1">
      <c r="M94" s="33"/>
      <c r="N94" s="34"/>
      <c r="O94" s="34"/>
      <c r="P94" s="34"/>
      <c r="Q94" s="35"/>
      <c r="R94" s="34"/>
      <c r="S94" s="34"/>
      <c r="T94" s="37"/>
      <c r="U94" s="37"/>
      <c r="V94" s="36"/>
      <c r="W94" s="84"/>
      <c r="X94" s="43"/>
      <c r="Y94" s="89"/>
      <c r="Z94" s="90"/>
      <c r="AA94" s="43"/>
      <c r="AB94" s="90"/>
      <c r="AC94" s="37"/>
      <c r="AD94" s="37"/>
      <c r="AE94" s="37" t="s">
        <v>19</v>
      </c>
      <c r="AF94" s="7"/>
      <c r="AG94" s="40"/>
      <c r="AH94" s="48"/>
      <c r="AI94" s="48"/>
      <c r="AJ94" s="7"/>
      <c r="AK94" s="7"/>
      <c r="AL94" s="42">
        <f>SUM(AF94:AK94)</f>
        <v>0</v>
      </c>
      <c r="AM94" s="7">
        <f t="shared" si="10"/>
        <v>5</v>
      </c>
    </row>
    <row r="95" spans="13:39" ht="16.5" customHeight="1">
      <c r="M95" s="33"/>
      <c r="N95" s="34"/>
      <c r="O95" s="34"/>
      <c r="P95" s="34"/>
      <c r="Q95" s="35"/>
      <c r="R95" s="34"/>
      <c r="S95" s="34"/>
      <c r="T95" s="37"/>
      <c r="U95" s="37"/>
      <c r="V95" s="43"/>
      <c r="W95" s="84"/>
      <c r="X95" s="43"/>
      <c r="Y95" s="43"/>
      <c r="Z95" s="43"/>
      <c r="AA95" s="43"/>
      <c r="AB95" s="43"/>
      <c r="AC95" s="37"/>
      <c r="AD95" s="37"/>
      <c r="AE95" s="37"/>
      <c r="AF95" s="48"/>
      <c r="AG95" s="7"/>
      <c r="AH95" s="7"/>
      <c r="AI95" s="7"/>
      <c r="AJ95" s="7"/>
      <c r="AK95" s="7"/>
      <c r="AL95" s="42"/>
      <c r="AM95" s="7"/>
    </row>
    <row r="96" spans="13:39" ht="16.5" customHeight="1">
      <c r="M96" s="33"/>
      <c r="N96" s="34"/>
      <c r="O96" s="34"/>
      <c r="P96" s="34"/>
      <c r="Q96" s="35"/>
      <c r="R96" s="34"/>
      <c r="S96" s="34"/>
      <c r="T96" s="37"/>
      <c r="U96" s="37"/>
      <c r="V96" s="49" t="s">
        <v>26</v>
      </c>
      <c r="W96" s="87"/>
      <c r="X96" s="49"/>
      <c r="Y96" s="49"/>
      <c r="Z96" s="49"/>
      <c r="AA96" s="49"/>
      <c r="AB96" s="49"/>
      <c r="AC96" s="37"/>
      <c r="AD96" s="37"/>
      <c r="AE96" s="37"/>
      <c r="AF96" s="48"/>
      <c r="AG96" s="7"/>
      <c r="AH96" s="7"/>
      <c r="AI96" s="7"/>
      <c r="AJ96" s="7"/>
      <c r="AK96" s="7"/>
      <c r="AL96" s="42"/>
      <c r="AM96" s="7"/>
    </row>
    <row r="97" spans="13:39" ht="16.5" customHeight="1" hidden="1">
      <c r="M97" s="103"/>
      <c r="N97" s="104"/>
      <c r="O97" s="104"/>
      <c r="P97" s="104"/>
      <c r="Q97" s="105"/>
      <c r="R97" s="104"/>
      <c r="S97" s="104"/>
      <c r="T97" s="37"/>
      <c r="U97" s="37"/>
      <c r="V97" s="36"/>
      <c r="W97" s="84"/>
      <c r="X97" s="43"/>
      <c r="Y97" s="89"/>
      <c r="Z97" s="90"/>
      <c r="AA97" s="43"/>
      <c r="AB97" s="90"/>
      <c r="AC97" s="37"/>
      <c r="AD97" s="37"/>
      <c r="AE97" s="37" t="s">
        <v>23</v>
      </c>
      <c r="AF97" s="48"/>
      <c r="AG97" s="30"/>
      <c r="AH97" s="48"/>
      <c r="AI97" s="48"/>
      <c r="AJ97" s="48"/>
      <c r="AK97" s="7"/>
      <c r="AL97" s="42">
        <f>SUM(AF97:AK97)</f>
        <v>0</v>
      </c>
      <c r="AM97" s="7">
        <f>RANK(AL97,$AL$97:$AL$100,0)</f>
        <v>1</v>
      </c>
    </row>
    <row r="98" spans="13:39" ht="16.5" customHeight="1" hidden="1">
      <c r="M98" s="33"/>
      <c r="N98" s="34"/>
      <c r="O98" s="34"/>
      <c r="P98" s="34"/>
      <c r="Q98" s="35"/>
      <c r="R98" s="34"/>
      <c r="S98" s="34"/>
      <c r="T98" s="37"/>
      <c r="U98" s="37"/>
      <c r="V98" s="36"/>
      <c r="W98" s="84"/>
      <c r="X98" s="36"/>
      <c r="Y98" s="36"/>
      <c r="Z98" s="36"/>
      <c r="AA98" s="36"/>
      <c r="AB98" s="43"/>
      <c r="AC98" s="37"/>
      <c r="AD98" s="37"/>
      <c r="AE98" s="37"/>
      <c r="AF98" s="48"/>
      <c r="AG98" s="7"/>
      <c r="AH98" s="7"/>
      <c r="AI98" s="7"/>
      <c r="AJ98" s="7"/>
      <c r="AK98" s="7"/>
      <c r="AL98" s="42">
        <f>SUM(AF98:AK98)</f>
        <v>0</v>
      </c>
      <c r="AM98" s="7">
        <f>RANK(AL98,$AL$97:$AL$100,0)</f>
        <v>1</v>
      </c>
    </row>
    <row r="99" spans="13:39" ht="16.5" customHeight="1">
      <c r="M99" s="33"/>
      <c r="N99" s="34"/>
      <c r="O99" s="34"/>
      <c r="P99" s="34"/>
      <c r="Q99" s="35"/>
      <c r="R99" s="34"/>
      <c r="S99" s="34"/>
      <c r="T99" s="37"/>
      <c r="U99" s="37"/>
      <c r="V99" s="43"/>
      <c r="W99" s="84"/>
      <c r="X99" s="43"/>
      <c r="Y99" s="43"/>
      <c r="Z99" s="43"/>
      <c r="AA99" s="43"/>
      <c r="AB99" s="43"/>
      <c r="AC99" s="37"/>
      <c r="AD99" s="37"/>
      <c r="AE99" s="37"/>
      <c r="AF99" s="48"/>
      <c r="AG99" s="7"/>
      <c r="AH99" s="7"/>
      <c r="AI99" s="7"/>
      <c r="AJ99" s="7"/>
      <c r="AK99" s="7"/>
      <c r="AL99" s="42"/>
      <c r="AM99" s="7"/>
    </row>
    <row r="100" spans="13:39" ht="16.5" customHeight="1">
      <c r="M100" s="33"/>
      <c r="N100" s="34"/>
      <c r="O100" s="34"/>
      <c r="P100" s="34"/>
      <c r="Q100" s="35"/>
      <c r="R100" s="34"/>
      <c r="S100" s="34"/>
      <c r="T100" s="37"/>
      <c r="U100" s="37"/>
      <c r="V100" s="49" t="s">
        <v>27</v>
      </c>
      <c r="W100" s="87"/>
      <c r="X100" s="49"/>
      <c r="Y100" s="49"/>
      <c r="Z100" s="49"/>
      <c r="AA100" s="49"/>
      <c r="AB100" s="49"/>
      <c r="AC100" s="37"/>
      <c r="AD100" s="37"/>
      <c r="AE100" s="37"/>
      <c r="AF100" s="48"/>
      <c r="AG100" s="7"/>
      <c r="AH100" s="7"/>
      <c r="AI100" s="7"/>
      <c r="AJ100" s="7"/>
      <c r="AK100" s="7"/>
      <c r="AL100" s="42"/>
      <c r="AM100" s="7"/>
    </row>
    <row r="101" spans="2:39" ht="15">
      <c r="B101">
        <v>116</v>
      </c>
      <c r="C101" s="75">
        <v>0</v>
      </c>
      <c r="D101">
        <v>250</v>
      </c>
      <c r="E101">
        <v>280</v>
      </c>
      <c r="F101">
        <v>50</v>
      </c>
      <c r="H101" t="s">
        <v>114</v>
      </c>
      <c r="I101" t="s">
        <v>114</v>
      </c>
      <c r="J101" s="98">
        <v>3</v>
      </c>
      <c r="K101" s="98">
        <v>2</v>
      </c>
      <c r="L101" t="s">
        <v>114</v>
      </c>
      <c r="M101" s="33" t="s">
        <v>15</v>
      </c>
      <c r="N101" s="34">
        <v>300</v>
      </c>
      <c r="O101" s="34"/>
      <c r="P101" s="34"/>
      <c r="Q101" s="35"/>
      <c r="R101" s="34"/>
      <c r="S101" s="34"/>
      <c r="T101" s="270">
        <v>39</v>
      </c>
      <c r="U101" s="50" t="s">
        <v>326</v>
      </c>
      <c r="V101" s="50" t="s">
        <v>327</v>
      </c>
      <c r="W101" s="245">
        <v>27032</v>
      </c>
      <c r="X101" s="43"/>
      <c r="Y101" s="89"/>
      <c r="Z101" s="90"/>
      <c r="AA101" s="43"/>
      <c r="AB101" s="90"/>
      <c r="AC101" s="37" t="s">
        <v>21</v>
      </c>
      <c r="AD101" s="37" t="s">
        <v>22</v>
      </c>
      <c r="AE101" s="37" t="s">
        <v>19</v>
      </c>
      <c r="AF101" s="38">
        <v>21</v>
      </c>
      <c r="AG101" s="39">
        <v>21</v>
      </c>
      <c r="AH101" s="39">
        <v>21</v>
      </c>
      <c r="AI101" s="40">
        <v>12</v>
      </c>
      <c r="AJ101" s="41"/>
      <c r="AK101" s="41"/>
      <c r="AL101" s="42">
        <f aca="true" t="shared" si="11" ref="AL101:AL108">SUM(AF101:AK101)</f>
        <v>75</v>
      </c>
      <c r="AM101" s="7">
        <f aca="true" t="shared" si="12" ref="AM101:AM108">RANK(AL101,$AL$101:$AL$116,0)</f>
        <v>1</v>
      </c>
    </row>
    <row r="102" spans="3:39" ht="15">
      <c r="C102" s="75">
        <f>SUM(D102:G102)</f>
        <v>440</v>
      </c>
      <c r="D102">
        <v>250</v>
      </c>
      <c r="E102">
        <v>140</v>
      </c>
      <c r="F102">
        <v>50</v>
      </c>
      <c r="H102" t="s">
        <v>114</v>
      </c>
      <c r="I102" t="s">
        <v>114</v>
      </c>
      <c r="J102" s="98">
        <v>17</v>
      </c>
      <c r="K102" s="98">
        <v>15</v>
      </c>
      <c r="M102" s="33" t="s">
        <v>15</v>
      </c>
      <c r="N102" s="34">
        <v>350</v>
      </c>
      <c r="O102" s="34"/>
      <c r="P102" s="34"/>
      <c r="Q102" s="35"/>
      <c r="R102" s="34"/>
      <c r="S102" s="34"/>
      <c r="T102" s="270">
        <v>89</v>
      </c>
      <c r="U102" s="50" t="s">
        <v>412</v>
      </c>
      <c r="V102" s="50" t="s">
        <v>413</v>
      </c>
      <c r="W102" s="245">
        <v>26435</v>
      </c>
      <c r="X102" s="43" t="s">
        <v>73</v>
      </c>
      <c r="Y102" s="89" t="s">
        <v>166</v>
      </c>
      <c r="Z102" s="90" t="s">
        <v>167</v>
      </c>
      <c r="AA102" s="43" t="s">
        <v>127</v>
      </c>
      <c r="AB102" s="90" t="s">
        <v>168</v>
      </c>
      <c r="AC102" s="37" t="s">
        <v>16</v>
      </c>
      <c r="AD102" s="37" t="s">
        <v>17</v>
      </c>
      <c r="AE102" s="37" t="s">
        <v>19</v>
      </c>
      <c r="AF102" s="7">
        <v>16</v>
      </c>
      <c r="AG102" s="40">
        <v>16</v>
      </c>
      <c r="AH102" s="48"/>
      <c r="AI102" s="48"/>
      <c r="AJ102" s="7"/>
      <c r="AK102" s="7"/>
      <c r="AL102" s="42">
        <f t="shared" si="11"/>
        <v>32</v>
      </c>
      <c r="AM102" s="7">
        <f t="shared" si="12"/>
        <v>2</v>
      </c>
    </row>
    <row r="103" spans="3:39" ht="15.75" customHeight="1">
      <c r="C103" s="75"/>
      <c r="M103" s="33" t="s">
        <v>15</v>
      </c>
      <c r="N103" s="34">
        <v>350</v>
      </c>
      <c r="O103" s="34"/>
      <c r="P103" s="34"/>
      <c r="Q103" s="35"/>
      <c r="R103" s="34"/>
      <c r="S103" s="34"/>
      <c r="T103" s="270">
        <v>38</v>
      </c>
      <c r="U103" s="50" t="s">
        <v>461</v>
      </c>
      <c r="V103" s="50" t="s">
        <v>462</v>
      </c>
      <c r="W103" s="245">
        <v>27405</v>
      </c>
      <c r="X103" s="43" t="s">
        <v>73</v>
      </c>
      <c r="Y103" s="89" t="s">
        <v>119</v>
      </c>
      <c r="Z103" s="90" t="s">
        <v>120</v>
      </c>
      <c r="AA103" s="43" t="s">
        <v>122</v>
      </c>
      <c r="AB103" s="90" t="s">
        <v>123</v>
      </c>
      <c r="AC103" s="37" t="s">
        <v>220</v>
      </c>
      <c r="AD103" s="37" t="s">
        <v>22</v>
      </c>
      <c r="AE103" s="37" t="s">
        <v>19</v>
      </c>
      <c r="AF103" s="7">
        <v>1</v>
      </c>
      <c r="AG103" s="40">
        <v>18</v>
      </c>
      <c r="AH103" s="48">
        <v>12</v>
      </c>
      <c r="AI103" s="48"/>
      <c r="AJ103" s="7"/>
      <c r="AK103" s="7"/>
      <c r="AL103" s="42">
        <f t="shared" si="11"/>
        <v>31</v>
      </c>
      <c r="AM103" s="7">
        <f t="shared" si="12"/>
        <v>3</v>
      </c>
    </row>
    <row r="104" spans="3:39" ht="15">
      <c r="C104" s="75"/>
      <c r="M104" s="33" t="s">
        <v>15</v>
      </c>
      <c r="N104" s="34">
        <v>300</v>
      </c>
      <c r="O104" s="34"/>
      <c r="P104" s="34"/>
      <c r="Q104" s="35"/>
      <c r="R104" s="34"/>
      <c r="S104" s="34"/>
      <c r="T104" s="270">
        <v>110</v>
      </c>
      <c r="U104" s="50" t="s">
        <v>405</v>
      </c>
      <c r="V104" s="50" t="s">
        <v>406</v>
      </c>
      <c r="W104" s="245">
        <v>25183</v>
      </c>
      <c r="X104" s="43"/>
      <c r="Y104" s="89"/>
      <c r="Z104" s="90"/>
      <c r="AA104" s="43"/>
      <c r="AB104" s="90"/>
      <c r="AC104" s="37" t="s">
        <v>16</v>
      </c>
      <c r="AD104" s="37" t="s">
        <v>17</v>
      </c>
      <c r="AE104" s="37" t="s">
        <v>19</v>
      </c>
      <c r="AF104" s="7">
        <v>18</v>
      </c>
      <c r="AG104" s="40"/>
      <c r="AH104" s="48"/>
      <c r="AI104" s="48"/>
      <c r="AJ104" s="7"/>
      <c r="AK104" s="7"/>
      <c r="AL104" s="42">
        <f t="shared" si="11"/>
        <v>18</v>
      </c>
      <c r="AM104" s="7">
        <f t="shared" si="12"/>
        <v>4</v>
      </c>
    </row>
    <row r="105" spans="3:39" ht="15.75" customHeight="1" hidden="1">
      <c r="C105" s="75"/>
      <c r="M105" s="33"/>
      <c r="N105" s="34"/>
      <c r="O105" s="34"/>
      <c r="P105" s="34"/>
      <c r="Q105" s="35"/>
      <c r="R105" s="34"/>
      <c r="S105" s="34"/>
      <c r="T105" s="37"/>
      <c r="U105" s="37"/>
      <c r="V105" s="50"/>
      <c r="W105" s="84"/>
      <c r="X105" s="43"/>
      <c r="Y105" s="89"/>
      <c r="Z105" s="90"/>
      <c r="AA105" s="43"/>
      <c r="AB105" s="90"/>
      <c r="AC105" s="37" t="s">
        <v>183</v>
      </c>
      <c r="AD105" s="37" t="s">
        <v>184</v>
      </c>
      <c r="AE105" s="37" t="s">
        <v>19</v>
      </c>
      <c r="AF105" s="7"/>
      <c r="AG105" s="40"/>
      <c r="AH105" s="48"/>
      <c r="AI105" s="48"/>
      <c r="AJ105" s="7"/>
      <c r="AK105" s="7"/>
      <c r="AL105" s="42">
        <f t="shared" si="11"/>
        <v>0</v>
      </c>
      <c r="AM105" s="7">
        <f t="shared" si="12"/>
        <v>5</v>
      </c>
    </row>
    <row r="106" spans="3:39" ht="15" hidden="1">
      <c r="C106" s="75">
        <f>SUM(D106:G106)</f>
        <v>0</v>
      </c>
      <c r="J106" s="98">
        <v>18</v>
      </c>
      <c r="K106" s="98">
        <v>16</v>
      </c>
      <c r="M106" s="33"/>
      <c r="N106" s="34"/>
      <c r="O106" s="34"/>
      <c r="P106" s="34"/>
      <c r="Q106" s="35"/>
      <c r="R106" s="34"/>
      <c r="S106" s="34"/>
      <c r="T106" s="37"/>
      <c r="U106" s="37"/>
      <c r="V106" s="50"/>
      <c r="W106" s="84"/>
      <c r="X106" s="43"/>
      <c r="Y106" s="89" t="s">
        <v>169</v>
      </c>
      <c r="Z106" s="90" t="s">
        <v>170</v>
      </c>
      <c r="AA106" s="43" t="s">
        <v>171</v>
      </c>
      <c r="AB106" s="90" t="s">
        <v>172</v>
      </c>
      <c r="AC106" s="37" t="s">
        <v>16</v>
      </c>
      <c r="AD106" s="37" t="s">
        <v>17</v>
      </c>
      <c r="AE106" s="37">
        <f>Q106</f>
        <v>0</v>
      </c>
      <c r="AF106" s="48"/>
      <c r="AG106" s="40"/>
      <c r="AH106" s="48"/>
      <c r="AI106" s="48"/>
      <c r="AJ106" s="7"/>
      <c r="AK106" s="7"/>
      <c r="AL106" s="42">
        <f t="shared" si="11"/>
        <v>0</v>
      </c>
      <c r="AM106" s="7">
        <f t="shared" si="12"/>
        <v>5</v>
      </c>
    </row>
    <row r="107" spans="3:39" ht="15" hidden="1">
      <c r="C107" s="75">
        <f>SUM(D107:G107)</f>
        <v>0</v>
      </c>
      <c r="J107" s="98">
        <v>19</v>
      </c>
      <c r="K107" s="98">
        <v>17</v>
      </c>
      <c r="L107" t="s">
        <v>114</v>
      </c>
      <c r="M107" s="33"/>
      <c r="N107" s="34"/>
      <c r="O107" s="34"/>
      <c r="P107" s="34"/>
      <c r="Q107" s="35"/>
      <c r="R107" s="34"/>
      <c r="S107" s="34"/>
      <c r="T107" s="37"/>
      <c r="U107" s="37"/>
      <c r="V107" s="50"/>
      <c r="W107" s="84"/>
      <c r="X107" s="43" t="s">
        <v>84</v>
      </c>
      <c r="Y107" s="89" t="s">
        <v>173</v>
      </c>
      <c r="Z107" s="90" t="s">
        <v>174</v>
      </c>
      <c r="AA107" s="43" t="s">
        <v>175</v>
      </c>
      <c r="AB107" s="90" t="s">
        <v>176</v>
      </c>
      <c r="AC107" s="37" t="s">
        <v>16</v>
      </c>
      <c r="AD107" s="37" t="s">
        <v>17</v>
      </c>
      <c r="AE107" s="37">
        <f>Q107</f>
        <v>0</v>
      </c>
      <c r="AF107" s="48"/>
      <c r="AG107" s="40"/>
      <c r="AH107" s="48"/>
      <c r="AI107" s="48"/>
      <c r="AJ107" s="7"/>
      <c r="AK107" s="7"/>
      <c r="AL107" s="42">
        <f t="shared" si="11"/>
        <v>0</v>
      </c>
      <c r="AM107" s="7">
        <f t="shared" si="12"/>
        <v>5</v>
      </c>
    </row>
    <row r="108" spans="3:39" ht="15.75" customHeight="1" hidden="1">
      <c r="C108" s="75"/>
      <c r="M108" s="33"/>
      <c r="N108" s="34"/>
      <c r="O108" s="34"/>
      <c r="P108" s="34"/>
      <c r="Q108" s="35"/>
      <c r="R108" s="34"/>
      <c r="S108" s="34"/>
      <c r="T108" s="37"/>
      <c r="U108" s="37"/>
      <c r="V108" s="50"/>
      <c r="W108" s="84"/>
      <c r="X108" s="43"/>
      <c r="Y108" s="89"/>
      <c r="Z108" s="90"/>
      <c r="AA108" s="43"/>
      <c r="AB108" s="90"/>
      <c r="AC108" s="37" t="s">
        <v>21</v>
      </c>
      <c r="AD108" s="37" t="s">
        <v>179</v>
      </c>
      <c r="AE108" s="37" t="s">
        <v>19</v>
      </c>
      <c r="AF108" s="48"/>
      <c r="AG108" s="40"/>
      <c r="AH108" s="48"/>
      <c r="AI108" s="48"/>
      <c r="AJ108" s="7"/>
      <c r="AK108" s="7"/>
      <c r="AL108" s="42">
        <f t="shared" si="11"/>
        <v>0</v>
      </c>
      <c r="AM108" s="7">
        <f t="shared" si="12"/>
        <v>5</v>
      </c>
    </row>
    <row r="109" spans="3:39" ht="15.75" customHeight="1" hidden="1">
      <c r="C109" s="75"/>
      <c r="M109" s="33"/>
      <c r="N109" s="34"/>
      <c r="O109" s="34"/>
      <c r="P109" s="34"/>
      <c r="Q109" s="35"/>
      <c r="R109" s="34"/>
      <c r="S109" s="34"/>
      <c r="T109" s="37"/>
      <c r="U109" s="37"/>
      <c r="V109" s="50"/>
      <c r="W109" s="84"/>
      <c r="X109" s="43"/>
      <c r="Y109" s="89"/>
      <c r="Z109" s="90"/>
      <c r="AA109" s="43"/>
      <c r="AB109" s="90"/>
      <c r="AC109" s="37"/>
      <c r="AD109" s="37"/>
      <c r="AE109" s="37"/>
      <c r="AF109" s="48"/>
      <c r="AG109" s="40"/>
      <c r="AH109" s="48"/>
      <c r="AI109" s="48"/>
      <c r="AJ109" s="7"/>
      <c r="AK109" s="7"/>
      <c r="AL109" s="42">
        <f aca="true" t="shared" si="13" ref="AL109:AL116">SUM(AF109:AK109)</f>
        <v>0</v>
      </c>
      <c r="AM109" s="7">
        <f aca="true" t="shared" si="14" ref="AM109:AM116">RANK(AL109,$AL$101:$AL$116,0)</f>
        <v>5</v>
      </c>
    </row>
    <row r="110" spans="3:39" ht="15.75" customHeight="1" hidden="1">
      <c r="C110" s="75"/>
      <c r="M110" s="33"/>
      <c r="N110" s="34"/>
      <c r="O110" s="34"/>
      <c r="P110" s="34"/>
      <c r="Q110" s="35"/>
      <c r="R110" s="34"/>
      <c r="S110" s="34"/>
      <c r="T110" s="37"/>
      <c r="U110" s="37"/>
      <c r="V110" s="50"/>
      <c r="W110" s="84"/>
      <c r="X110" s="43"/>
      <c r="Y110" s="89"/>
      <c r="Z110" s="90"/>
      <c r="AA110" s="43"/>
      <c r="AB110" s="90"/>
      <c r="AC110" s="37"/>
      <c r="AD110" s="37"/>
      <c r="AE110" s="37"/>
      <c r="AF110" s="48"/>
      <c r="AG110" s="40"/>
      <c r="AH110" s="48"/>
      <c r="AI110" s="48"/>
      <c r="AJ110" s="7"/>
      <c r="AK110" s="7"/>
      <c r="AL110" s="42">
        <f t="shared" si="13"/>
        <v>0</v>
      </c>
      <c r="AM110" s="7">
        <f t="shared" si="14"/>
        <v>5</v>
      </c>
    </row>
    <row r="111" spans="3:39" ht="15.75" customHeight="1" hidden="1">
      <c r="C111" s="75"/>
      <c r="M111" s="33"/>
      <c r="N111" s="34"/>
      <c r="O111" s="34"/>
      <c r="P111" s="34"/>
      <c r="Q111" s="35"/>
      <c r="R111" s="34"/>
      <c r="S111" s="34"/>
      <c r="T111" s="37"/>
      <c r="U111" s="37"/>
      <c r="V111" s="50"/>
      <c r="W111" s="84"/>
      <c r="X111" s="43"/>
      <c r="Y111" s="89"/>
      <c r="Z111" s="90"/>
      <c r="AA111" s="43"/>
      <c r="AB111" s="90"/>
      <c r="AC111" s="37"/>
      <c r="AD111" s="37"/>
      <c r="AE111" s="37"/>
      <c r="AF111" s="48"/>
      <c r="AG111" s="40"/>
      <c r="AH111" s="48"/>
      <c r="AI111" s="48"/>
      <c r="AJ111" s="7"/>
      <c r="AK111" s="7"/>
      <c r="AL111" s="42">
        <f t="shared" si="13"/>
        <v>0</v>
      </c>
      <c r="AM111" s="7">
        <f t="shared" si="14"/>
        <v>5</v>
      </c>
    </row>
    <row r="112" spans="13:39" ht="16.5" customHeight="1" hidden="1">
      <c r="M112" s="33"/>
      <c r="N112" s="34"/>
      <c r="O112" s="34"/>
      <c r="P112" s="34"/>
      <c r="Q112" s="35"/>
      <c r="R112" s="34"/>
      <c r="S112" s="34"/>
      <c r="T112" s="37"/>
      <c r="U112" s="37"/>
      <c r="V112" s="50"/>
      <c r="W112" s="84"/>
      <c r="X112" s="50"/>
      <c r="Y112" s="50"/>
      <c r="Z112" s="50"/>
      <c r="AA112" s="50"/>
      <c r="AB112" s="43"/>
      <c r="AC112" s="37"/>
      <c r="AD112" s="37"/>
      <c r="AE112" s="37"/>
      <c r="AF112" s="48"/>
      <c r="AG112" s="7"/>
      <c r="AH112" s="7"/>
      <c r="AI112" s="41"/>
      <c r="AJ112"/>
      <c r="AK112" s="41"/>
      <c r="AL112" s="42">
        <f t="shared" si="13"/>
        <v>0</v>
      </c>
      <c r="AM112" s="7">
        <f t="shared" si="14"/>
        <v>5</v>
      </c>
    </row>
    <row r="113" spans="13:39" ht="16.5" customHeight="1" hidden="1">
      <c r="M113" s="33"/>
      <c r="N113" s="34"/>
      <c r="O113" s="34"/>
      <c r="P113" s="34"/>
      <c r="Q113" s="35"/>
      <c r="R113" s="34"/>
      <c r="S113" s="34"/>
      <c r="T113" s="37"/>
      <c r="U113" s="37"/>
      <c r="V113" s="50"/>
      <c r="W113" s="84"/>
      <c r="X113" s="50"/>
      <c r="Y113" s="50"/>
      <c r="Z113" s="50"/>
      <c r="AA113" s="50"/>
      <c r="AB113" s="43"/>
      <c r="AC113" s="37"/>
      <c r="AD113" s="37"/>
      <c r="AE113" s="104"/>
      <c r="AF113" s="48"/>
      <c r="AG113" s="7"/>
      <c r="AH113" s="7"/>
      <c r="AI113" s="41"/>
      <c r="AJ113" s="41"/>
      <c r="AK113" s="41"/>
      <c r="AL113" s="42">
        <f t="shared" si="13"/>
        <v>0</v>
      </c>
      <c r="AM113" s="7">
        <f t="shared" si="14"/>
        <v>5</v>
      </c>
    </row>
    <row r="114" spans="13:39" ht="16.5" customHeight="1" hidden="1">
      <c r="M114" s="33"/>
      <c r="N114" s="34"/>
      <c r="O114" s="34"/>
      <c r="P114" s="34"/>
      <c r="Q114" s="35"/>
      <c r="R114" s="34"/>
      <c r="S114" s="34"/>
      <c r="T114" s="37"/>
      <c r="U114" s="37"/>
      <c r="V114" s="50"/>
      <c r="W114" s="84"/>
      <c r="X114" s="50"/>
      <c r="Y114" s="50"/>
      <c r="Z114" s="50"/>
      <c r="AA114" s="50"/>
      <c r="AB114" s="43"/>
      <c r="AC114" s="37"/>
      <c r="AD114" s="37"/>
      <c r="AE114" s="37"/>
      <c r="AF114" s="39"/>
      <c r="AG114" s="38"/>
      <c r="AH114" s="38"/>
      <c r="AI114" s="41"/>
      <c r="AJ114" s="41"/>
      <c r="AK114" s="41"/>
      <c r="AL114" s="42">
        <f t="shared" si="13"/>
        <v>0</v>
      </c>
      <c r="AM114" s="7">
        <f t="shared" si="14"/>
        <v>5</v>
      </c>
    </row>
    <row r="115" spans="13:39" ht="16.5" customHeight="1" hidden="1">
      <c r="M115" s="33"/>
      <c r="N115" s="34"/>
      <c r="O115" s="34"/>
      <c r="P115" s="34"/>
      <c r="Q115" s="35"/>
      <c r="R115" s="34"/>
      <c r="S115" s="34"/>
      <c r="T115" s="37"/>
      <c r="U115" s="37"/>
      <c r="V115" s="50"/>
      <c r="W115" s="84"/>
      <c r="X115" s="50"/>
      <c r="Y115" s="50"/>
      <c r="Z115" s="50"/>
      <c r="AA115" s="50"/>
      <c r="AB115" s="43"/>
      <c r="AC115" s="37"/>
      <c r="AD115" s="37"/>
      <c r="AE115" s="37"/>
      <c r="AF115" s="48"/>
      <c r="AG115" s="7"/>
      <c r="AH115" s="7"/>
      <c r="AI115" s="7"/>
      <c r="AJ115" s="7"/>
      <c r="AK115" s="7"/>
      <c r="AL115" s="42">
        <f t="shared" si="13"/>
        <v>0</v>
      </c>
      <c r="AM115" s="7">
        <f t="shared" si="14"/>
        <v>5</v>
      </c>
    </row>
    <row r="116" spans="13:39" ht="16.5" customHeight="1">
      <c r="M116" s="33"/>
      <c r="N116" s="34"/>
      <c r="O116" s="34"/>
      <c r="P116" s="34"/>
      <c r="Q116" s="35"/>
      <c r="R116" s="34"/>
      <c r="S116" s="34"/>
      <c r="T116" s="37"/>
      <c r="U116" s="37"/>
      <c r="V116" s="43"/>
      <c r="W116" s="84"/>
      <c r="X116" s="43"/>
      <c r="Y116" s="43"/>
      <c r="Z116" s="43"/>
      <c r="AA116" s="43"/>
      <c r="AB116" s="43"/>
      <c r="AC116" s="37"/>
      <c r="AD116" s="37"/>
      <c r="AE116" s="104"/>
      <c r="AF116" s="48"/>
      <c r="AG116" s="7"/>
      <c r="AH116" s="7"/>
      <c r="AI116" s="41"/>
      <c r="AJ116" s="41"/>
      <c r="AK116" s="41"/>
      <c r="AL116" s="48">
        <f t="shared" si="13"/>
        <v>0</v>
      </c>
      <c r="AM116" s="7">
        <f t="shared" si="14"/>
        <v>5</v>
      </c>
    </row>
    <row r="117" spans="13:39" ht="16.5" customHeight="1">
      <c r="M117" s="33"/>
      <c r="N117" s="34"/>
      <c r="O117" s="34"/>
      <c r="P117" s="34"/>
      <c r="Q117" s="35"/>
      <c r="R117" s="34"/>
      <c r="S117" s="34"/>
      <c r="T117" s="37"/>
      <c r="U117" s="37"/>
      <c r="V117" s="49" t="s">
        <v>28</v>
      </c>
      <c r="W117" s="87"/>
      <c r="X117" s="49"/>
      <c r="Y117" s="49"/>
      <c r="Z117" s="49"/>
      <c r="AA117" s="49"/>
      <c r="AB117" s="49"/>
      <c r="AC117" s="37"/>
      <c r="AD117" s="37"/>
      <c r="AE117" s="104"/>
      <c r="AF117" s="48"/>
      <c r="AG117" s="7"/>
      <c r="AH117" s="7"/>
      <c r="AI117" s="41"/>
      <c r="AJ117" s="41"/>
      <c r="AK117" s="41"/>
      <c r="AL117" s="48"/>
      <c r="AM117" s="7"/>
    </row>
    <row r="118" spans="13:39" ht="16.5" customHeight="1" hidden="1">
      <c r="M118" s="103"/>
      <c r="N118" s="104"/>
      <c r="O118" s="104"/>
      <c r="P118" s="104"/>
      <c r="Q118" s="105"/>
      <c r="R118" s="104"/>
      <c r="S118" s="104"/>
      <c r="T118" s="37"/>
      <c r="U118" s="37"/>
      <c r="V118" s="53"/>
      <c r="W118" s="84"/>
      <c r="X118" s="43"/>
      <c r="Y118" s="89"/>
      <c r="Z118" s="90"/>
      <c r="AA118" s="43"/>
      <c r="AB118" s="90"/>
      <c r="AC118" s="37"/>
      <c r="AD118" s="37"/>
      <c r="AE118" s="37" t="s">
        <v>23</v>
      </c>
      <c r="AF118" s="48"/>
      <c r="AG118" s="30"/>
      <c r="AH118" s="48"/>
      <c r="AI118" s="48"/>
      <c r="AJ118" s="48"/>
      <c r="AK118" s="7"/>
      <c r="AL118" s="48">
        <f>SUM(AF118:AK118)</f>
        <v>0</v>
      </c>
      <c r="AM118" s="48">
        <f>RANK(AL118,$AL$118:$AL$120,0)</f>
        <v>1</v>
      </c>
    </row>
    <row r="119" spans="3:40" s="75" customFormat="1" ht="15.75" customHeight="1" hidden="1">
      <c r="C119" s="75">
        <f>SUM(D119:G119)</f>
        <v>440</v>
      </c>
      <c r="D119" s="75">
        <v>250</v>
      </c>
      <c r="E119" s="75">
        <v>140</v>
      </c>
      <c r="F119" s="75">
        <v>50</v>
      </c>
      <c r="H119" s="75" t="s">
        <v>114</v>
      </c>
      <c r="I119" s="75" t="s">
        <v>114</v>
      </c>
      <c r="J119" s="102">
        <v>1</v>
      </c>
      <c r="K119" s="102">
        <v>1</v>
      </c>
      <c r="L119" s="75" t="s">
        <v>114</v>
      </c>
      <c r="M119" s="103"/>
      <c r="N119" s="104"/>
      <c r="O119" s="104"/>
      <c r="P119" s="104"/>
      <c r="Q119" s="105"/>
      <c r="R119" s="104"/>
      <c r="S119" s="104"/>
      <c r="T119" s="37"/>
      <c r="U119" s="37"/>
      <c r="V119" s="50"/>
      <c r="W119" s="84"/>
      <c r="X119" s="43"/>
      <c r="Y119" s="43"/>
      <c r="Z119" s="90"/>
      <c r="AA119" s="43"/>
      <c r="AB119" s="90"/>
      <c r="AC119" s="37"/>
      <c r="AD119" s="37"/>
      <c r="AE119" s="37">
        <f>Q119</f>
        <v>0</v>
      </c>
      <c r="AF119" s="48"/>
      <c r="AG119" s="31"/>
      <c r="AH119" s="48"/>
      <c r="AI119" s="48"/>
      <c r="AJ119" s="48"/>
      <c r="AK119" s="48"/>
      <c r="AL119" s="48">
        <f>SUM(AF119:AK119)</f>
        <v>0</v>
      </c>
      <c r="AM119" s="48">
        <f>RANK(AL119,$AL$118:$AL$120,0)</f>
        <v>1</v>
      </c>
      <c r="AN119" s="119"/>
    </row>
    <row r="120" spans="13:39" ht="16.5" customHeight="1" hidden="1">
      <c r="M120" s="33"/>
      <c r="N120" s="34"/>
      <c r="O120" s="34"/>
      <c r="P120" s="34"/>
      <c r="Q120" s="35"/>
      <c r="R120" s="34"/>
      <c r="S120" s="34"/>
      <c r="T120" s="37"/>
      <c r="U120" s="37"/>
      <c r="V120" s="50"/>
      <c r="W120" s="86"/>
      <c r="X120" s="50"/>
      <c r="Y120" s="50"/>
      <c r="Z120" s="50"/>
      <c r="AA120" s="50"/>
      <c r="AB120" s="43"/>
      <c r="AC120" s="37"/>
      <c r="AD120" s="37"/>
      <c r="AE120" s="37"/>
      <c r="AF120" s="48"/>
      <c r="AG120" s="7"/>
      <c r="AH120" s="7"/>
      <c r="AI120" s="7"/>
      <c r="AJ120" s="7"/>
      <c r="AK120" s="7"/>
      <c r="AL120" s="48">
        <f>SUM(AF120:AK120)</f>
        <v>0</v>
      </c>
      <c r="AM120" s="7">
        <f>RANK(AL120,$AL$118:$AL$120,0)</f>
        <v>1</v>
      </c>
    </row>
    <row r="121" spans="13:39" ht="16.5" customHeight="1">
      <c r="M121" s="33"/>
      <c r="N121" s="34"/>
      <c r="O121" s="34"/>
      <c r="P121" s="34"/>
      <c r="Q121" s="35"/>
      <c r="R121" s="34"/>
      <c r="S121" s="34"/>
      <c r="T121" s="37"/>
      <c r="U121" s="37"/>
      <c r="V121" s="43"/>
      <c r="W121" s="84"/>
      <c r="X121" s="43"/>
      <c r="Y121" s="43"/>
      <c r="Z121" s="43"/>
      <c r="AA121" s="43"/>
      <c r="AB121" s="43"/>
      <c r="AC121" s="37"/>
      <c r="AD121" s="37"/>
      <c r="AE121" s="37"/>
      <c r="AF121" s="7"/>
      <c r="AG121" s="7"/>
      <c r="AH121" s="7"/>
      <c r="AI121" s="7"/>
      <c r="AJ121" s="7"/>
      <c r="AK121" s="7"/>
      <c r="AL121" s="48"/>
      <c r="AM121" s="7"/>
    </row>
    <row r="122" spans="13:39" ht="16.5" customHeight="1">
      <c r="M122" s="33"/>
      <c r="N122" s="34"/>
      <c r="O122" s="34"/>
      <c r="P122" s="34"/>
      <c r="Q122" s="35"/>
      <c r="R122" s="34"/>
      <c r="S122" s="34"/>
      <c r="T122" s="37"/>
      <c r="U122" s="37"/>
      <c r="V122" s="49" t="s">
        <v>29</v>
      </c>
      <c r="W122" s="87"/>
      <c r="X122" s="49"/>
      <c r="Y122" s="49"/>
      <c r="Z122" s="49"/>
      <c r="AA122" s="49"/>
      <c r="AB122" s="49"/>
      <c r="AC122" s="37"/>
      <c r="AD122" s="37"/>
      <c r="AE122" s="37"/>
      <c r="AF122" s="7"/>
      <c r="AG122" s="7"/>
      <c r="AH122" s="7"/>
      <c r="AI122" s="7"/>
      <c r="AJ122" s="7"/>
      <c r="AK122" s="7"/>
      <c r="AL122" s="48"/>
      <c r="AM122" s="7"/>
    </row>
    <row r="123" spans="3:39" ht="16.5" customHeight="1">
      <c r="C123" s="75">
        <f>SUM(D123:G123)</f>
        <v>0</v>
      </c>
      <c r="J123" s="98">
        <v>6</v>
      </c>
      <c r="K123" s="98">
        <v>10</v>
      </c>
      <c r="L123" t="s">
        <v>114</v>
      </c>
      <c r="M123" s="33" t="s">
        <v>15</v>
      </c>
      <c r="N123" s="34">
        <v>350</v>
      </c>
      <c r="O123" s="34"/>
      <c r="P123" s="34"/>
      <c r="Q123" s="35"/>
      <c r="R123" s="34"/>
      <c r="S123" s="34"/>
      <c r="T123" s="270">
        <v>102</v>
      </c>
      <c r="U123" s="52" t="s">
        <v>294</v>
      </c>
      <c r="V123" s="52" t="s">
        <v>295</v>
      </c>
      <c r="W123" s="245">
        <v>23716</v>
      </c>
      <c r="X123" s="43"/>
      <c r="Y123" s="89"/>
      <c r="Z123" s="90"/>
      <c r="AA123" s="43"/>
      <c r="AB123" s="90"/>
      <c r="AC123" s="37" t="s">
        <v>16</v>
      </c>
      <c r="AD123" s="37" t="s">
        <v>17</v>
      </c>
      <c r="AE123" s="37" t="s">
        <v>18</v>
      </c>
      <c r="AF123" s="38">
        <v>1</v>
      </c>
      <c r="AG123" s="39">
        <v>1</v>
      </c>
      <c r="AH123" s="51"/>
      <c r="AI123" s="40"/>
      <c r="AJ123" s="41"/>
      <c r="AK123" s="7"/>
      <c r="AL123" s="42">
        <f>SUM(AF123:AK123)</f>
        <v>2</v>
      </c>
      <c r="AM123" s="7">
        <f>RANK(AL123,$AL$123:$AL$125,0)</f>
        <v>1</v>
      </c>
    </row>
    <row r="124" spans="13:39" ht="16.5" customHeight="1" hidden="1">
      <c r="M124" s="33"/>
      <c r="N124" s="34"/>
      <c r="O124" s="34"/>
      <c r="P124" s="34"/>
      <c r="Q124" s="35"/>
      <c r="R124" s="34"/>
      <c r="S124" s="34"/>
      <c r="T124" s="37"/>
      <c r="U124" s="37"/>
      <c r="V124" s="52"/>
      <c r="W124" s="84"/>
      <c r="X124" s="43"/>
      <c r="Y124" s="43"/>
      <c r="Z124" s="43"/>
      <c r="AA124" s="43"/>
      <c r="AB124" s="43"/>
      <c r="AC124" s="37"/>
      <c r="AD124" s="37"/>
      <c r="AE124" s="37"/>
      <c r="AF124" s="7"/>
      <c r="AG124" s="7"/>
      <c r="AH124" s="7"/>
      <c r="AI124" s="7"/>
      <c r="AJ124" s="7"/>
      <c r="AK124" s="7"/>
      <c r="AL124" s="42">
        <f>SUM(AF124:AK124)</f>
        <v>0</v>
      </c>
      <c r="AM124" s="7">
        <f>RANK(AL124,$AL$123:$AL$125,0)</f>
        <v>2</v>
      </c>
    </row>
    <row r="125" spans="13:39" ht="16.5" customHeight="1" hidden="1">
      <c r="M125" s="33"/>
      <c r="N125" s="34"/>
      <c r="O125" s="34"/>
      <c r="P125" s="34"/>
      <c r="Q125" s="35"/>
      <c r="R125" s="34"/>
      <c r="S125" s="34"/>
      <c r="T125" s="37"/>
      <c r="U125" s="37"/>
      <c r="V125" s="52"/>
      <c r="W125" s="84"/>
      <c r="X125" s="43"/>
      <c r="Y125" s="43"/>
      <c r="Z125" s="43"/>
      <c r="AA125" s="43"/>
      <c r="AB125" s="43"/>
      <c r="AC125" s="37"/>
      <c r="AD125" s="37"/>
      <c r="AE125" s="37"/>
      <c r="AF125" s="7"/>
      <c r="AG125" s="7"/>
      <c r="AH125" s="7"/>
      <c r="AI125" s="7"/>
      <c r="AJ125" s="7"/>
      <c r="AK125" s="7"/>
      <c r="AL125" s="42">
        <f>SUM(AF125:AK125)</f>
        <v>0</v>
      </c>
      <c r="AM125" s="7">
        <f>RANK(AL125,$AL$118:$AL$120,0)</f>
        <v>1</v>
      </c>
    </row>
    <row r="126" spans="13:39" ht="16.5" customHeight="1">
      <c r="M126" s="33"/>
      <c r="N126" s="34"/>
      <c r="O126" s="34"/>
      <c r="P126" s="34"/>
      <c r="Q126" s="35"/>
      <c r="R126" s="34"/>
      <c r="S126" s="34"/>
      <c r="T126" s="37"/>
      <c r="U126" s="37"/>
      <c r="V126" s="49" t="s">
        <v>30</v>
      </c>
      <c r="W126" s="87"/>
      <c r="X126" s="49"/>
      <c r="Y126" s="49"/>
      <c r="Z126" s="49"/>
      <c r="AA126" s="49"/>
      <c r="AB126" s="49"/>
      <c r="AC126" s="37"/>
      <c r="AD126" s="37"/>
      <c r="AE126" s="37"/>
      <c r="AF126" s="7"/>
      <c r="AG126" s="7"/>
      <c r="AH126" s="7"/>
      <c r="AI126" s="7"/>
      <c r="AJ126" s="7"/>
      <c r="AK126" s="7"/>
      <c r="AL126" s="48"/>
      <c r="AM126" s="7"/>
    </row>
    <row r="127" spans="10:40" s="75" customFormat="1" ht="15.75" customHeight="1">
      <c r="J127" s="102"/>
      <c r="K127" s="102"/>
      <c r="M127" s="103" t="s">
        <v>20</v>
      </c>
      <c r="N127" s="104">
        <v>700</v>
      </c>
      <c r="O127" s="104"/>
      <c r="P127" s="104"/>
      <c r="Q127" s="105"/>
      <c r="R127" s="104"/>
      <c r="S127" s="104"/>
      <c r="T127" s="37" t="s">
        <v>696</v>
      </c>
      <c r="U127" s="53" t="s">
        <v>492</v>
      </c>
      <c r="V127" s="53" t="s">
        <v>493</v>
      </c>
      <c r="W127" s="84"/>
      <c r="X127" s="43"/>
      <c r="Y127" s="89"/>
      <c r="Z127" s="90"/>
      <c r="AA127" s="43"/>
      <c r="AB127" s="90"/>
      <c r="AC127" s="37" t="s">
        <v>183</v>
      </c>
      <c r="AD127" s="37" t="s">
        <v>184</v>
      </c>
      <c r="AE127" s="37" t="s">
        <v>634</v>
      </c>
      <c r="AF127" s="48">
        <v>11</v>
      </c>
      <c r="AG127" s="48"/>
      <c r="AH127" s="48"/>
      <c r="AI127" s="48">
        <v>16</v>
      </c>
      <c r="AJ127" s="48"/>
      <c r="AK127" s="48"/>
      <c r="AL127" s="42">
        <f>SUM(AF127:AK127)</f>
        <v>27</v>
      </c>
      <c r="AM127" s="48">
        <f>RANK(AL127,$AL$127:$AL$131,0)</f>
        <v>1</v>
      </c>
      <c r="AN127" s="119"/>
    </row>
    <row r="128" spans="10:40" s="75" customFormat="1" ht="15.75" customHeight="1">
      <c r="J128" s="102"/>
      <c r="K128" s="102"/>
      <c r="M128" s="103"/>
      <c r="N128" s="104"/>
      <c r="O128" s="104"/>
      <c r="P128" s="104"/>
      <c r="Q128" s="105"/>
      <c r="R128" s="104"/>
      <c r="S128" s="104"/>
      <c r="T128" s="37">
        <v>60</v>
      </c>
      <c r="U128" s="53" t="s">
        <v>683</v>
      </c>
      <c r="V128" s="53" t="s">
        <v>693</v>
      </c>
      <c r="W128" s="84"/>
      <c r="X128" s="43"/>
      <c r="Y128" s="89"/>
      <c r="Z128" s="90"/>
      <c r="AA128" s="43"/>
      <c r="AB128" s="90"/>
      <c r="AC128" s="37" t="s">
        <v>210</v>
      </c>
      <c r="AD128" s="37" t="s">
        <v>211</v>
      </c>
      <c r="AE128" s="37" t="s">
        <v>634</v>
      </c>
      <c r="AF128" s="48"/>
      <c r="AG128" s="48"/>
      <c r="AH128" s="48"/>
      <c r="AI128" s="48">
        <v>21</v>
      </c>
      <c r="AJ128" s="48"/>
      <c r="AK128" s="48"/>
      <c r="AL128" s="42">
        <f>SUM(AF128:AK128)</f>
        <v>21</v>
      </c>
      <c r="AM128" s="48">
        <f>RANK(AL128,$AL$127:$AL$131,0)</f>
        <v>2</v>
      </c>
      <c r="AN128" s="119"/>
    </row>
    <row r="129" spans="3:40" s="75" customFormat="1" ht="15.75" customHeight="1">
      <c r="C129" s="75">
        <f>SUM(D129:G129)</f>
        <v>0</v>
      </c>
      <c r="J129" s="102">
        <v>2</v>
      </c>
      <c r="K129" s="102">
        <v>3</v>
      </c>
      <c r="M129" s="103"/>
      <c r="N129" s="104"/>
      <c r="O129" s="104"/>
      <c r="P129" s="104"/>
      <c r="Q129" s="105"/>
      <c r="R129" s="104"/>
      <c r="S129" s="104"/>
      <c r="T129" s="37">
        <v>10</v>
      </c>
      <c r="U129" s="53" t="s">
        <v>694</v>
      </c>
      <c r="V129" s="53" t="s">
        <v>695</v>
      </c>
      <c r="W129" s="84"/>
      <c r="X129" s="43"/>
      <c r="Y129" s="89"/>
      <c r="Z129" s="90"/>
      <c r="AA129" s="43"/>
      <c r="AB129" s="90"/>
      <c r="AC129" s="37" t="s">
        <v>210</v>
      </c>
      <c r="AD129" s="37" t="s">
        <v>211</v>
      </c>
      <c r="AE129" s="37" t="s">
        <v>634</v>
      </c>
      <c r="AF129" s="39"/>
      <c r="AG129" s="51"/>
      <c r="AH129" s="39"/>
      <c r="AI129" s="40">
        <v>18</v>
      </c>
      <c r="AJ129" s="40"/>
      <c r="AK129" s="40"/>
      <c r="AL129" s="42">
        <f>SUM(AF129:AK129)</f>
        <v>18</v>
      </c>
      <c r="AM129" s="48">
        <f>RANK(AL129,$AL$127:$AL$131,0)</f>
        <v>3</v>
      </c>
      <c r="AN129" s="119"/>
    </row>
    <row r="130" spans="10:40" s="75" customFormat="1" ht="15.75" customHeight="1">
      <c r="J130" s="102"/>
      <c r="K130" s="102"/>
      <c r="M130" s="103"/>
      <c r="N130" s="104"/>
      <c r="O130" s="104"/>
      <c r="P130" s="104"/>
      <c r="Q130" s="105"/>
      <c r="R130" s="104"/>
      <c r="S130" s="104"/>
      <c r="T130" s="37">
        <v>140</v>
      </c>
      <c r="U130" s="53" t="s">
        <v>692</v>
      </c>
      <c r="V130" s="53" t="s">
        <v>691</v>
      </c>
      <c r="W130" s="84"/>
      <c r="X130" s="43"/>
      <c r="Y130" s="89"/>
      <c r="Z130" s="90"/>
      <c r="AA130" s="43"/>
      <c r="AB130" s="90"/>
      <c r="AC130" s="37" t="s">
        <v>210</v>
      </c>
      <c r="AD130" s="37" t="s">
        <v>211</v>
      </c>
      <c r="AE130" s="37" t="s">
        <v>634</v>
      </c>
      <c r="AF130" s="48"/>
      <c r="AG130" s="30"/>
      <c r="AH130" s="48"/>
      <c r="AI130" s="48">
        <v>14</v>
      </c>
      <c r="AJ130" s="48"/>
      <c r="AK130" s="48"/>
      <c r="AL130" s="42">
        <f>SUM(AF130:AK130)</f>
        <v>14</v>
      </c>
      <c r="AM130" s="48">
        <f>RANK(AL130,$AL$127:$AL$131,0)</f>
        <v>4</v>
      </c>
      <c r="AN130" s="119"/>
    </row>
    <row r="131" spans="3:40" s="75" customFormat="1" ht="15.75" customHeight="1">
      <c r="C131" s="75">
        <f>SUM(D131:G131)</f>
        <v>250</v>
      </c>
      <c r="D131" s="75">
        <v>250</v>
      </c>
      <c r="G131" s="75" t="s">
        <v>139</v>
      </c>
      <c r="H131" s="75" t="s">
        <v>114</v>
      </c>
      <c r="I131" s="75" t="s">
        <v>114</v>
      </c>
      <c r="J131" s="102">
        <v>3</v>
      </c>
      <c r="K131" s="102">
        <v>4</v>
      </c>
      <c r="M131" s="103"/>
      <c r="N131" s="104"/>
      <c r="O131" s="104"/>
      <c r="P131" s="104"/>
      <c r="Q131" s="105"/>
      <c r="R131" s="104"/>
      <c r="S131" s="104"/>
      <c r="T131" s="37"/>
      <c r="U131" s="53"/>
      <c r="V131" s="53"/>
      <c r="W131" s="84"/>
      <c r="X131" s="43"/>
      <c r="Y131" s="89"/>
      <c r="Z131" s="90"/>
      <c r="AA131" s="43"/>
      <c r="AB131" s="90"/>
      <c r="AC131" s="37"/>
      <c r="AD131" s="37"/>
      <c r="AE131" s="37">
        <f>Q131</f>
        <v>0</v>
      </c>
      <c r="AF131" s="48"/>
      <c r="AG131" s="30"/>
      <c r="AH131" s="48"/>
      <c r="AI131" s="48"/>
      <c r="AJ131" s="48"/>
      <c r="AK131" s="48"/>
      <c r="AL131" s="48">
        <f>SUM(AF131:AK131)</f>
        <v>0</v>
      </c>
      <c r="AM131" s="48">
        <f>RANK(AL131,$AL$127:$AL$131,0)</f>
        <v>5</v>
      </c>
      <c r="AN131" s="119"/>
    </row>
    <row r="140" spans="14:31" ht="12.75">
      <c r="N140" s="269">
        <v>11</v>
      </c>
      <c r="O140" s="98"/>
      <c r="P140" s="98"/>
      <c r="R140" s="98"/>
      <c r="S140" s="98"/>
      <c r="T140" s="115">
        <v>21</v>
      </c>
      <c r="V140" s="78" t="s">
        <v>48</v>
      </c>
      <c r="W140" s="88"/>
      <c r="X140" s="78"/>
      <c r="Y140" s="78"/>
      <c r="Z140" s="78"/>
      <c r="AA140" s="78"/>
      <c r="AB140" s="78"/>
      <c r="AE140"/>
    </row>
    <row r="141" spans="14:28" ht="12.75">
      <c r="N141" s="269">
        <v>9</v>
      </c>
      <c r="O141" s="98"/>
      <c r="P141" s="98"/>
      <c r="R141" s="98"/>
      <c r="S141" s="98"/>
      <c r="T141" s="115">
        <v>18</v>
      </c>
      <c r="V141" s="78" t="s">
        <v>50</v>
      </c>
      <c r="W141" s="88"/>
      <c r="X141" s="78"/>
      <c r="Y141" s="78"/>
      <c r="Z141" s="78"/>
      <c r="AA141" s="78"/>
      <c r="AB141" s="78"/>
    </row>
    <row r="142" spans="14:28" ht="12.75">
      <c r="N142" s="269">
        <v>8</v>
      </c>
      <c r="O142" s="98"/>
      <c r="P142" s="98"/>
      <c r="R142" s="98"/>
      <c r="S142" s="98"/>
      <c r="T142" s="115">
        <v>16</v>
      </c>
      <c r="V142" s="78" t="s">
        <v>52</v>
      </c>
      <c r="W142" s="88"/>
      <c r="X142" s="78"/>
      <c r="Y142" s="78"/>
      <c r="Z142" s="78"/>
      <c r="AA142" s="78"/>
      <c r="AB142" s="78"/>
    </row>
    <row r="143" spans="14:28" ht="12.75">
      <c r="N143" s="98"/>
      <c r="O143" s="98"/>
      <c r="P143" s="98"/>
      <c r="R143" s="98"/>
      <c r="S143" s="98"/>
      <c r="T143" s="115">
        <v>14</v>
      </c>
      <c r="V143" s="78" t="s">
        <v>55</v>
      </c>
      <c r="W143" s="88"/>
      <c r="X143" s="78"/>
      <c r="Y143" s="78"/>
      <c r="Z143" s="78"/>
      <c r="AA143" s="78"/>
      <c r="AB143" s="78"/>
    </row>
    <row r="144" spans="14:28" ht="12.75">
      <c r="N144" s="98"/>
      <c r="O144" s="98"/>
      <c r="P144" s="98"/>
      <c r="R144" s="98"/>
      <c r="S144" s="98"/>
      <c r="T144" s="115">
        <v>12</v>
      </c>
      <c r="V144" s="78" t="s">
        <v>58</v>
      </c>
      <c r="W144" s="88"/>
      <c r="X144" s="78"/>
      <c r="Y144" s="78"/>
      <c r="Z144" s="78"/>
      <c r="AA144" s="78"/>
      <c r="AB144" s="78"/>
    </row>
    <row r="145" spans="14:32" ht="12.75">
      <c r="N145" s="98"/>
      <c r="O145" s="98"/>
      <c r="P145" s="98"/>
      <c r="R145" s="98"/>
      <c r="S145" s="98"/>
      <c r="T145" s="115">
        <v>11</v>
      </c>
      <c r="V145" s="78" t="s">
        <v>49</v>
      </c>
      <c r="W145" s="88"/>
      <c r="X145" s="78"/>
      <c r="Y145" s="78"/>
      <c r="Z145" s="78"/>
      <c r="AA145" s="78"/>
      <c r="AB145" s="78"/>
      <c r="AC145" s="93"/>
      <c r="AD145" s="93"/>
      <c r="AE145" s="93"/>
      <c r="AF145" s="93"/>
    </row>
    <row r="146" spans="14:32" ht="12.75">
      <c r="N146" s="98"/>
      <c r="O146" s="98"/>
      <c r="P146" s="98"/>
      <c r="R146" s="98"/>
      <c r="S146" s="98"/>
      <c r="T146" s="115">
        <v>10</v>
      </c>
      <c r="V146" s="95" t="s">
        <v>51</v>
      </c>
      <c r="W146" s="95"/>
      <c r="X146" s="78"/>
      <c r="Y146" s="78"/>
      <c r="Z146" s="78"/>
      <c r="AA146" s="78"/>
      <c r="AB146" s="78"/>
      <c r="AC146" s="93"/>
      <c r="AD146" s="93"/>
      <c r="AE146" s="93"/>
      <c r="AF146" s="93"/>
    </row>
    <row r="147" spans="14:32" ht="12.75">
      <c r="N147" s="98"/>
      <c r="O147" s="98"/>
      <c r="P147" s="98"/>
      <c r="R147" s="98"/>
      <c r="S147" s="98"/>
      <c r="T147" s="115">
        <v>9</v>
      </c>
      <c r="V147" s="95" t="s">
        <v>53</v>
      </c>
      <c r="W147" s="95"/>
      <c r="X147" s="78"/>
      <c r="Y147" s="78"/>
      <c r="Z147" s="78"/>
      <c r="AA147" s="78"/>
      <c r="AB147" s="78"/>
      <c r="AC147" s="93"/>
      <c r="AD147" s="93"/>
      <c r="AE147" s="93"/>
      <c r="AF147" s="93"/>
    </row>
    <row r="148" spans="14:32" ht="12.75">
      <c r="N148" s="98"/>
      <c r="O148" s="98"/>
      <c r="P148" s="98"/>
      <c r="R148" s="98"/>
      <c r="S148" s="98"/>
      <c r="T148" s="115">
        <v>8</v>
      </c>
      <c r="V148" s="95" t="s">
        <v>56</v>
      </c>
      <c r="W148" s="95"/>
      <c r="X148" s="78"/>
      <c r="Y148" s="78"/>
      <c r="Z148" s="78"/>
      <c r="AA148" s="78"/>
      <c r="AB148" s="78"/>
      <c r="AC148" s="93"/>
      <c r="AD148" s="93"/>
      <c r="AE148" s="93"/>
      <c r="AF148" s="93"/>
    </row>
    <row r="149" spans="14:32" ht="12.75">
      <c r="N149" s="98"/>
      <c r="O149" s="98"/>
      <c r="P149" s="98"/>
      <c r="R149" s="98"/>
      <c r="S149" s="98"/>
      <c r="T149" s="115">
        <v>7</v>
      </c>
      <c r="V149" s="95" t="s">
        <v>59</v>
      </c>
      <c r="W149" s="95"/>
      <c r="X149" s="78"/>
      <c r="Y149" s="78"/>
      <c r="Z149" s="78"/>
      <c r="AA149" s="78"/>
      <c r="AB149" s="78"/>
      <c r="AC149" s="93"/>
      <c r="AD149" s="93"/>
      <c r="AE149" s="93"/>
      <c r="AF149" s="93"/>
    </row>
    <row r="150" spans="14:32" ht="12.75">
      <c r="N150" s="98"/>
      <c r="O150" s="98"/>
      <c r="P150" s="98"/>
      <c r="R150" s="98"/>
      <c r="S150" s="98"/>
      <c r="T150" s="115">
        <v>6</v>
      </c>
      <c r="V150" s="78" t="s">
        <v>118</v>
      </c>
      <c r="W150" s="88"/>
      <c r="X150" s="78"/>
      <c r="Y150" s="78"/>
      <c r="Z150" s="78"/>
      <c r="AA150" s="78"/>
      <c r="AB150" s="78"/>
      <c r="AC150" s="93"/>
      <c r="AD150" s="93"/>
      <c r="AE150" s="93"/>
      <c r="AF150" s="93"/>
    </row>
    <row r="151" spans="14:32" ht="12.75">
      <c r="N151" s="98"/>
      <c r="O151" s="98"/>
      <c r="P151" s="98"/>
      <c r="R151" s="98"/>
      <c r="S151" s="98"/>
      <c r="T151" s="115">
        <v>5</v>
      </c>
      <c r="V151" s="94" t="s">
        <v>116</v>
      </c>
      <c r="W151" s="94"/>
      <c r="X151" s="78"/>
      <c r="Y151" s="78"/>
      <c r="Z151" s="78"/>
      <c r="AA151" s="78"/>
      <c r="AB151" s="78"/>
      <c r="AC151" s="93"/>
      <c r="AD151" s="93"/>
      <c r="AE151" s="93"/>
      <c r="AF151" s="93"/>
    </row>
    <row r="152" spans="14:32" ht="12.75">
      <c r="N152" s="98"/>
      <c r="O152" s="98"/>
      <c r="P152" s="98"/>
      <c r="R152" s="98"/>
      <c r="S152" s="98"/>
      <c r="T152" s="115">
        <v>4</v>
      </c>
      <c r="V152" s="96" t="s">
        <v>54</v>
      </c>
      <c r="W152" s="96"/>
      <c r="X152" s="78"/>
      <c r="Y152" s="78"/>
      <c r="Z152" s="78"/>
      <c r="AA152" s="78"/>
      <c r="AB152" s="78"/>
      <c r="AC152" s="93"/>
      <c r="AD152" s="93"/>
      <c r="AE152" s="93"/>
      <c r="AF152" s="93"/>
    </row>
    <row r="153" spans="14:32" ht="12.75">
      <c r="N153" s="98"/>
      <c r="O153" s="98"/>
      <c r="P153" s="98"/>
      <c r="R153" s="98"/>
      <c r="S153" s="98"/>
      <c r="T153" s="115">
        <v>3</v>
      </c>
      <c r="V153" s="96" t="s">
        <v>57</v>
      </c>
      <c r="W153" s="96"/>
      <c r="X153" s="78"/>
      <c r="Y153" s="78"/>
      <c r="Z153" s="78"/>
      <c r="AA153" s="78"/>
      <c r="AB153" s="78"/>
      <c r="AC153" s="93"/>
      <c r="AD153" s="93"/>
      <c r="AE153" s="93"/>
      <c r="AF153" s="93"/>
    </row>
    <row r="154" spans="14:32" ht="12.75">
      <c r="N154" s="98"/>
      <c r="O154" s="98"/>
      <c r="P154" s="98"/>
      <c r="R154" s="98"/>
      <c r="S154" s="98"/>
      <c r="T154" s="115">
        <v>2</v>
      </c>
      <c r="V154" s="94" t="s">
        <v>117</v>
      </c>
      <c r="W154" s="94"/>
      <c r="X154" s="78"/>
      <c r="Y154" s="78"/>
      <c r="Z154" s="78"/>
      <c r="AA154" s="78"/>
      <c r="AB154" s="78"/>
      <c r="AC154" s="93"/>
      <c r="AD154" s="93"/>
      <c r="AE154" s="93"/>
      <c r="AF154" s="93"/>
    </row>
    <row r="155" spans="14:32" ht="12.75">
      <c r="N155" s="98"/>
      <c r="O155" s="98"/>
      <c r="P155" s="98"/>
      <c r="R155" s="98"/>
      <c r="S155" s="98"/>
      <c r="T155" s="115">
        <v>1</v>
      </c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8"/>
    </row>
    <row r="156" spans="22:32" ht="12.75">
      <c r="V156" s="278" t="s">
        <v>31</v>
      </c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</row>
    <row r="158" spans="22:32" ht="64.5" customHeight="1">
      <c r="V158" s="106" t="s">
        <v>32</v>
      </c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260"/>
    </row>
    <row r="159" spans="22:32" ht="64.5" customHeight="1">
      <c r="V159" s="106" t="s">
        <v>33</v>
      </c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260"/>
    </row>
    <row r="161" spans="3:40" s="75" customFormat="1" ht="15.75" customHeight="1">
      <c r="C161" s="75">
        <f>SUM(D161:G161)</f>
        <v>0</v>
      </c>
      <c r="J161" s="102"/>
      <c r="K161" s="102"/>
      <c r="M161" s="103"/>
      <c r="N161" s="104"/>
      <c r="O161" s="104"/>
      <c r="P161" s="104"/>
      <c r="Q161" s="105"/>
      <c r="R161" s="104"/>
      <c r="S161" s="104"/>
      <c r="T161" s="37"/>
      <c r="U161" s="37"/>
      <c r="V161" s="43" t="s">
        <v>182</v>
      </c>
      <c r="W161" s="84"/>
      <c r="X161" s="43"/>
      <c r="Y161" s="43"/>
      <c r="Z161" s="90"/>
      <c r="AA161" s="43"/>
      <c r="AB161" s="90"/>
      <c r="AC161" s="37"/>
      <c r="AD161" s="37"/>
      <c r="AE161" s="37"/>
      <c r="AF161" s="48"/>
      <c r="AG161" s="31"/>
      <c r="AH161" s="48"/>
      <c r="AI161" s="48"/>
      <c r="AJ161" s="48"/>
      <c r="AK161" s="48"/>
      <c r="AL161" s="48"/>
      <c r="AM161" s="48"/>
      <c r="AN161" s="119"/>
    </row>
    <row r="162" spans="10:40" s="75" customFormat="1" ht="16.5" customHeight="1">
      <c r="J162" s="102">
        <v>14</v>
      </c>
      <c r="K162" s="102"/>
      <c r="M162" s="103"/>
      <c r="N162" s="104"/>
      <c r="O162" s="104"/>
      <c r="P162" s="104"/>
      <c r="Q162" s="105"/>
      <c r="R162" s="104"/>
      <c r="S162" s="104"/>
      <c r="T162" s="37"/>
      <c r="U162" s="37"/>
      <c r="V162" s="43"/>
      <c r="W162" s="84"/>
      <c r="X162" s="43"/>
      <c r="Y162" s="89"/>
      <c r="Z162" s="90"/>
      <c r="AA162" s="43"/>
      <c r="AB162" s="90"/>
      <c r="AC162" s="37"/>
      <c r="AD162" s="37"/>
      <c r="AE162" s="37"/>
      <c r="AF162" s="48"/>
      <c r="AG162" s="31"/>
      <c r="AH162" s="48"/>
      <c r="AI162" s="48"/>
      <c r="AJ162" s="48"/>
      <c r="AK162" s="48"/>
      <c r="AL162" s="48">
        <f aca="true" t="shared" si="15" ref="AL162:AL198">SUM(AF162:AK162)</f>
        <v>0</v>
      </c>
      <c r="AM162" s="48" t="e">
        <f>RANK(AL162,#REF!,0)</f>
        <v>#REF!</v>
      </c>
      <c r="AN162" s="119"/>
    </row>
    <row r="163" spans="10:40" s="75" customFormat="1" ht="16.5" customHeight="1">
      <c r="J163" s="102">
        <v>17</v>
      </c>
      <c r="K163" s="102"/>
      <c r="M163" s="33"/>
      <c r="N163" s="34"/>
      <c r="O163" s="104"/>
      <c r="P163" s="104"/>
      <c r="Q163" s="105"/>
      <c r="R163" s="104"/>
      <c r="S163" s="104"/>
      <c r="T163" s="110"/>
      <c r="U163" s="110"/>
      <c r="V163" s="114"/>
      <c r="W163" s="84"/>
      <c r="X163" s="43"/>
      <c r="Y163" s="43"/>
      <c r="Z163" s="43"/>
      <c r="AA163" s="43"/>
      <c r="AB163" s="43"/>
      <c r="AC163" s="37"/>
      <c r="AD163" s="37"/>
      <c r="AE163" s="37"/>
      <c r="AF163" s="48"/>
      <c r="AG163" s="30"/>
      <c r="AH163" s="48"/>
      <c r="AI163" s="48"/>
      <c r="AJ163" s="48"/>
      <c r="AK163" s="48"/>
      <c r="AL163" s="48">
        <f t="shared" si="15"/>
        <v>0</v>
      </c>
      <c r="AM163" s="48" t="e">
        <f>RANK(AL163,#REF!,0)</f>
        <v>#REF!</v>
      </c>
      <c r="AN163" s="119"/>
    </row>
    <row r="164" spans="3:40" s="75" customFormat="1" ht="16.5" customHeight="1">
      <c r="C164" s="75">
        <f>SUM(D164:G164)</f>
        <v>0</v>
      </c>
      <c r="J164" s="102">
        <v>3</v>
      </c>
      <c r="K164" s="102">
        <v>3</v>
      </c>
      <c r="M164" s="103"/>
      <c r="N164" s="104"/>
      <c r="O164" s="104"/>
      <c r="P164" s="104"/>
      <c r="Q164" s="105"/>
      <c r="R164" s="104"/>
      <c r="S164" s="104"/>
      <c r="T164" s="37"/>
      <c r="U164" s="37"/>
      <c r="V164" s="43"/>
      <c r="W164" s="84"/>
      <c r="X164" s="43"/>
      <c r="Y164" s="89"/>
      <c r="Z164" s="90"/>
      <c r="AA164" s="43"/>
      <c r="AB164" s="90"/>
      <c r="AC164" s="37"/>
      <c r="AD164" s="37"/>
      <c r="AE164" s="37"/>
      <c r="AF164" s="48"/>
      <c r="AG164" s="31"/>
      <c r="AH164" s="48"/>
      <c r="AI164" s="48"/>
      <c r="AJ164" s="48"/>
      <c r="AK164" s="48"/>
      <c r="AL164" s="48">
        <f t="shared" si="15"/>
        <v>0</v>
      </c>
      <c r="AM164" s="48" t="e">
        <f>RANK(AL164,#REF!,0)</f>
        <v>#REF!</v>
      </c>
      <c r="AN164" s="119"/>
    </row>
    <row r="165" spans="10:40" s="75" customFormat="1" ht="16.5" customHeight="1">
      <c r="J165" s="102">
        <v>18</v>
      </c>
      <c r="K165" s="102"/>
      <c r="M165" s="103"/>
      <c r="N165" s="104"/>
      <c r="O165" s="104"/>
      <c r="P165" s="104"/>
      <c r="Q165" s="105"/>
      <c r="R165" s="104"/>
      <c r="S165" s="104"/>
      <c r="T165" s="110"/>
      <c r="U165" s="110"/>
      <c r="V165" s="112"/>
      <c r="W165" s="84"/>
      <c r="X165" s="43"/>
      <c r="Y165" s="43"/>
      <c r="Z165" s="43"/>
      <c r="AA165" s="43"/>
      <c r="AB165" s="43"/>
      <c r="AC165" s="37"/>
      <c r="AD165" s="37"/>
      <c r="AE165" s="37"/>
      <c r="AF165" s="48"/>
      <c r="AG165" s="30"/>
      <c r="AH165" s="48"/>
      <c r="AI165" s="48"/>
      <c r="AJ165" s="48"/>
      <c r="AK165" s="48"/>
      <c r="AL165" s="48">
        <f t="shared" si="15"/>
        <v>0</v>
      </c>
      <c r="AM165" s="48" t="e">
        <f>RANK(AL165,#REF!,0)</f>
        <v>#REF!</v>
      </c>
      <c r="AN165" s="119"/>
    </row>
    <row r="166" spans="3:40" s="75" customFormat="1" ht="16.5" customHeight="1">
      <c r="C166" s="75">
        <f>SUM(D166:G166)</f>
        <v>0</v>
      </c>
      <c r="J166" s="102">
        <v>12</v>
      </c>
      <c r="K166" s="102">
        <v>12</v>
      </c>
      <c r="M166" s="103"/>
      <c r="N166" s="104"/>
      <c r="O166" s="104"/>
      <c r="P166" s="104"/>
      <c r="Q166" s="105"/>
      <c r="R166" s="104"/>
      <c r="S166" s="104"/>
      <c r="T166" s="37"/>
      <c r="U166" s="37"/>
      <c r="V166" s="43"/>
      <c r="W166" s="84"/>
      <c r="X166" s="43"/>
      <c r="Y166" s="89"/>
      <c r="Z166" s="90"/>
      <c r="AA166" s="43"/>
      <c r="AB166" s="43"/>
      <c r="AC166" s="37"/>
      <c r="AD166" s="37"/>
      <c r="AE166" s="37"/>
      <c r="AF166" s="48"/>
      <c r="AG166" s="31"/>
      <c r="AH166" s="48"/>
      <c r="AI166" s="48"/>
      <c r="AJ166" s="48"/>
      <c r="AK166" s="48"/>
      <c r="AL166" s="48">
        <f t="shared" si="15"/>
        <v>0</v>
      </c>
      <c r="AM166" s="48" t="e">
        <f>RANK(AL166,#REF!,0)</f>
        <v>#REF!</v>
      </c>
      <c r="AN166" s="119"/>
    </row>
    <row r="167" spans="10:40" s="75" customFormat="1" ht="16.5" customHeight="1">
      <c r="J167" s="102">
        <v>19</v>
      </c>
      <c r="K167" s="102"/>
      <c r="M167" s="103"/>
      <c r="N167" s="104"/>
      <c r="O167" s="104"/>
      <c r="P167" s="104"/>
      <c r="Q167" s="105"/>
      <c r="R167" s="104"/>
      <c r="S167" s="104"/>
      <c r="T167" s="110"/>
      <c r="U167" s="110"/>
      <c r="V167" s="112"/>
      <c r="W167" s="84"/>
      <c r="X167" s="43"/>
      <c r="Y167" s="43"/>
      <c r="Z167" s="43"/>
      <c r="AA167" s="43"/>
      <c r="AB167" s="43"/>
      <c r="AC167" s="37"/>
      <c r="AD167" s="37"/>
      <c r="AE167" s="37"/>
      <c r="AF167" s="48"/>
      <c r="AG167" s="30"/>
      <c r="AH167" s="48"/>
      <c r="AI167" s="48"/>
      <c r="AJ167" s="48"/>
      <c r="AK167" s="48"/>
      <c r="AL167" s="48">
        <f t="shared" si="15"/>
        <v>0</v>
      </c>
      <c r="AM167" s="48" t="e">
        <f>RANK(AL167,#REF!,0)</f>
        <v>#REF!</v>
      </c>
      <c r="AN167" s="119"/>
    </row>
    <row r="168" spans="4:40" s="75" customFormat="1" ht="16.5" customHeight="1">
      <c r="D168" s="75">
        <v>250</v>
      </c>
      <c r="J168" s="102">
        <v>16</v>
      </c>
      <c r="K168" s="102"/>
      <c r="M168" s="103"/>
      <c r="N168" s="104"/>
      <c r="O168" s="104"/>
      <c r="P168" s="104"/>
      <c r="Q168" s="105"/>
      <c r="R168" s="104"/>
      <c r="S168" s="104"/>
      <c r="T168" s="37"/>
      <c r="U168" s="37"/>
      <c r="V168" s="43"/>
      <c r="W168" s="84"/>
      <c r="X168" s="43"/>
      <c r="Y168" s="89"/>
      <c r="Z168" s="90"/>
      <c r="AA168" s="43"/>
      <c r="AB168" s="43"/>
      <c r="AC168" s="37"/>
      <c r="AD168" s="37"/>
      <c r="AE168" s="37"/>
      <c r="AF168" s="48"/>
      <c r="AG168" s="31"/>
      <c r="AH168" s="48"/>
      <c r="AI168" s="48"/>
      <c r="AJ168" s="48"/>
      <c r="AK168" s="48"/>
      <c r="AL168" s="48">
        <f t="shared" si="15"/>
        <v>0</v>
      </c>
      <c r="AM168" s="48" t="e">
        <f>RANK(AL168,#REF!,0)</f>
        <v>#REF!</v>
      </c>
      <c r="AN168" s="119"/>
    </row>
    <row r="169" spans="10:40" s="75" customFormat="1" ht="16.5" customHeight="1">
      <c r="J169" s="102">
        <v>20</v>
      </c>
      <c r="K169" s="102"/>
      <c r="M169" s="103"/>
      <c r="N169" s="104"/>
      <c r="O169" s="104"/>
      <c r="P169" s="104"/>
      <c r="Q169" s="105"/>
      <c r="R169" s="104"/>
      <c r="S169" s="104"/>
      <c r="T169" s="110"/>
      <c r="U169" s="110"/>
      <c r="V169" s="112"/>
      <c r="W169" s="84"/>
      <c r="X169" s="43"/>
      <c r="Y169" s="43"/>
      <c r="Z169" s="43"/>
      <c r="AA169" s="43"/>
      <c r="AB169" s="43"/>
      <c r="AC169" s="37"/>
      <c r="AD169" s="37"/>
      <c r="AE169" s="37"/>
      <c r="AF169" s="48"/>
      <c r="AG169" s="30"/>
      <c r="AH169" s="48"/>
      <c r="AI169" s="48"/>
      <c r="AJ169" s="48"/>
      <c r="AK169" s="48"/>
      <c r="AL169" s="48">
        <f t="shared" si="15"/>
        <v>0</v>
      </c>
      <c r="AM169" s="48" t="e">
        <f>RANK(AL169,#REF!,0)</f>
        <v>#REF!</v>
      </c>
      <c r="AN169" s="119"/>
    </row>
    <row r="170" spans="2:40" s="75" customFormat="1" ht="16.5" customHeight="1">
      <c r="B170" s="75">
        <v>88</v>
      </c>
      <c r="C170" s="75">
        <v>0</v>
      </c>
      <c r="D170" s="75">
        <v>250</v>
      </c>
      <c r="E170" s="75">
        <v>140</v>
      </c>
      <c r="F170" s="75">
        <v>50</v>
      </c>
      <c r="J170" s="102">
        <v>7</v>
      </c>
      <c r="K170" s="102">
        <v>7</v>
      </c>
      <c r="L170" s="75" t="s">
        <v>114</v>
      </c>
      <c r="M170" s="103"/>
      <c r="N170" s="104"/>
      <c r="O170" s="104"/>
      <c r="P170" s="104"/>
      <c r="Q170" s="105"/>
      <c r="R170" s="104"/>
      <c r="S170" s="104"/>
      <c r="T170" s="105"/>
      <c r="U170" s="105"/>
      <c r="V170" s="43"/>
      <c r="W170" s="84"/>
      <c r="X170" s="43"/>
      <c r="Y170" s="89"/>
      <c r="Z170" s="90"/>
      <c r="AA170" s="43"/>
      <c r="AB170" s="43"/>
      <c r="AC170" s="37"/>
      <c r="AD170" s="37"/>
      <c r="AE170" s="37"/>
      <c r="AF170" s="39"/>
      <c r="AG170" s="51"/>
      <c r="AH170" s="39"/>
      <c r="AI170" s="40"/>
      <c r="AJ170" s="40"/>
      <c r="AK170" s="40"/>
      <c r="AL170" s="48">
        <f t="shared" si="15"/>
        <v>0</v>
      </c>
      <c r="AM170" s="48" t="e">
        <f>RANK(AL170,#REF!,0)</f>
        <v>#REF!</v>
      </c>
      <c r="AN170" s="119"/>
    </row>
    <row r="171" spans="10:40" s="75" customFormat="1" ht="16.5" customHeight="1">
      <c r="J171" s="102">
        <v>22</v>
      </c>
      <c r="K171" s="102"/>
      <c r="M171" s="103"/>
      <c r="N171" s="104"/>
      <c r="O171" s="104"/>
      <c r="P171" s="104"/>
      <c r="Q171" s="105"/>
      <c r="R171" s="104"/>
      <c r="S171" s="104"/>
      <c r="T171" s="111"/>
      <c r="U171" s="111"/>
      <c r="V171" s="113"/>
      <c r="W171" s="84"/>
      <c r="X171" s="43"/>
      <c r="Y171" s="43"/>
      <c r="Z171" s="43"/>
      <c r="AA171" s="43"/>
      <c r="AB171" s="43"/>
      <c r="AC171" s="37"/>
      <c r="AD171" s="37"/>
      <c r="AE171" s="37"/>
      <c r="AF171" s="48"/>
      <c r="AG171" s="48"/>
      <c r="AH171" s="48"/>
      <c r="AI171" s="48"/>
      <c r="AJ171" s="48"/>
      <c r="AK171" s="48"/>
      <c r="AL171" s="48">
        <f t="shared" si="15"/>
        <v>0</v>
      </c>
      <c r="AM171" s="48" t="e">
        <f>RANK(AL171,#REF!,0)</f>
        <v>#REF!</v>
      </c>
      <c r="AN171" s="119"/>
    </row>
    <row r="172" spans="4:40" s="75" customFormat="1" ht="16.5" customHeight="1">
      <c r="D172" s="75">
        <v>250</v>
      </c>
      <c r="G172" s="75">
        <v>100</v>
      </c>
      <c r="J172" s="102">
        <v>15</v>
      </c>
      <c r="K172" s="102"/>
      <c r="M172" s="103"/>
      <c r="N172" s="104"/>
      <c r="O172" s="104"/>
      <c r="P172" s="104"/>
      <c r="Q172" s="105"/>
      <c r="R172" s="104"/>
      <c r="S172" s="104"/>
      <c r="T172" s="37"/>
      <c r="U172" s="37"/>
      <c r="V172" s="43"/>
      <c r="W172" s="84"/>
      <c r="X172" s="43"/>
      <c r="Y172" s="89"/>
      <c r="Z172" s="90"/>
      <c r="AA172" s="43"/>
      <c r="AB172" s="90"/>
      <c r="AC172" s="37"/>
      <c r="AD172" s="37"/>
      <c r="AE172" s="37"/>
      <c r="AF172" s="48"/>
      <c r="AG172" s="31"/>
      <c r="AH172" s="48"/>
      <c r="AI172" s="48"/>
      <c r="AJ172" s="48"/>
      <c r="AK172" s="48"/>
      <c r="AL172" s="48">
        <f t="shared" si="15"/>
        <v>0</v>
      </c>
      <c r="AM172" s="48" t="e">
        <f>RANK(AL172,#REF!,0)</f>
        <v>#REF!</v>
      </c>
      <c r="AN172" s="119"/>
    </row>
    <row r="173" spans="10:40" s="75" customFormat="1" ht="16.5" customHeight="1">
      <c r="J173" s="102">
        <v>23</v>
      </c>
      <c r="K173" s="102"/>
      <c r="M173" s="103"/>
      <c r="N173" s="104"/>
      <c r="O173" s="104"/>
      <c r="P173" s="104"/>
      <c r="Q173" s="105"/>
      <c r="R173" s="104"/>
      <c r="S173" s="104"/>
      <c r="T173" s="110"/>
      <c r="U173" s="110"/>
      <c r="V173" s="112"/>
      <c r="W173" s="84"/>
      <c r="X173" s="43"/>
      <c r="Y173" s="43"/>
      <c r="Z173" s="43"/>
      <c r="AA173" s="43"/>
      <c r="AB173" s="43"/>
      <c r="AC173" s="37"/>
      <c r="AD173" s="37"/>
      <c r="AE173" s="37"/>
      <c r="AF173" s="48"/>
      <c r="AG173" s="30"/>
      <c r="AH173" s="48"/>
      <c r="AI173" s="48"/>
      <c r="AJ173" s="48"/>
      <c r="AK173" s="48"/>
      <c r="AL173" s="48">
        <f t="shared" si="15"/>
        <v>0</v>
      </c>
      <c r="AM173" s="48" t="e">
        <f>RANK(AL173,#REF!,0)</f>
        <v>#REF!</v>
      </c>
      <c r="AN173" s="119"/>
    </row>
    <row r="174" spans="3:40" s="75" customFormat="1" ht="15.75" customHeight="1">
      <c r="C174" s="75">
        <f>SUM(D174:G174)</f>
        <v>0</v>
      </c>
      <c r="J174" s="102">
        <v>9</v>
      </c>
      <c r="K174" s="102">
        <v>9</v>
      </c>
      <c r="L174" s="75" t="s">
        <v>114</v>
      </c>
      <c r="M174" s="103"/>
      <c r="N174" s="104"/>
      <c r="O174" s="104"/>
      <c r="P174" s="104"/>
      <c r="Q174" s="105"/>
      <c r="R174" s="104"/>
      <c r="S174" s="104"/>
      <c r="T174" s="37"/>
      <c r="U174" s="77"/>
      <c r="V174" s="76"/>
      <c r="W174" s="85"/>
      <c r="X174" s="76"/>
      <c r="Y174" s="91"/>
      <c r="Z174" s="92"/>
      <c r="AA174" s="76"/>
      <c r="AB174" s="92"/>
      <c r="AC174" s="77"/>
      <c r="AD174" s="37"/>
      <c r="AE174" s="37"/>
      <c r="AF174" s="48"/>
      <c r="AG174" s="40"/>
      <c r="AH174" s="48"/>
      <c r="AI174" s="48"/>
      <c r="AJ174" s="48"/>
      <c r="AK174" s="48"/>
      <c r="AL174" s="48">
        <f t="shared" si="15"/>
        <v>0</v>
      </c>
      <c r="AM174" s="48" t="e">
        <f>RANK(AL174,#REF!,0)</f>
        <v>#REF!</v>
      </c>
      <c r="AN174" s="119"/>
    </row>
    <row r="175" spans="10:40" s="75" customFormat="1" ht="16.5" customHeight="1">
      <c r="J175" s="102">
        <v>24</v>
      </c>
      <c r="K175" s="102"/>
      <c r="M175" s="103"/>
      <c r="N175" s="104"/>
      <c r="O175" s="104"/>
      <c r="P175" s="104"/>
      <c r="Q175" s="105"/>
      <c r="R175" s="104"/>
      <c r="S175" s="104"/>
      <c r="T175" s="110"/>
      <c r="U175" s="110"/>
      <c r="V175" s="112"/>
      <c r="W175" s="84"/>
      <c r="X175" s="43"/>
      <c r="Y175" s="43"/>
      <c r="Z175" s="43"/>
      <c r="AA175" s="43"/>
      <c r="AB175" s="43"/>
      <c r="AC175" s="37"/>
      <c r="AD175" s="37"/>
      <c r="AE175" s="37"/>
      <c r="AF175" s="48"/>
      <c r="AG175" s="30"/>
      <c r="AH175" s="48"/>
      <c r="AI175" s="48"/>
      <c r="AJ175" s="48"/>
      <c r="AK175" s="48"/>
      <c r="AL175" s="48">
        <f t="shared" si="15"/>
        <v>0</v>
      </c>
      <c r="AM175" s="48" t="e">
        <f>RANK(AL175,#REF!,0)</f>
        <v>#REF!</v>
      </c>
      <c r="AN175" s="119"/>
    </row>
    <row r="176" spans="3:40" s="75" customFormat="1" ht="16.5" customHeight="1">
      <c r="C176" s="75">
        <f>SUM(D176:G176)</f>
        <v>300</v>
      </c>
      <c r="D176" s="75">
        <v>250</v>
      </c>
      <c r="G176" s="75">
        <v>50</v>
      </c>
      <c r="H176" s="75" t="s">
        <v>114</v>
      </c>
      <c r="I176" s="75" t="s">
        <v>114</v>
      </c>
      <c r="J176" s="102">
        <v>4</v>
      </c>
      <c r="K176" s="102">
        <v>4</v>
      </c>
      <c r="M176" s="103"/>
      <c r="N176" s="104"/>
      <c r="O176" s="104"/>
      <c r="P176" s="104"/>
      <c r="Q176" s="105"/>
      <c r="R176" s="104"/>
      <c r="S176" s="104"/>
      <c r="T176" s="37"/>
      <c r="U176" s="37"/>
      <c r="V176" s="43"/>
      <c r="W176" s="84"/>
      <c r="X176" s="43"/>
      <c r="Y176" s="89"/>
      <c r="Z176" s="43"/>
      <c r="AA176" s="43"/>
      <c r="AB176" s="90"/>
      <c r="AC176" s="37"/>
      <c r="AD176" s="37"/>
      <c r="AE176" s="37"/>
      <c r="AF176" s="48"/>
      <c r="AG176" s="31"/>
      <c r="AH176" s="48"/>
      <c r="AI176" s="48"/>
      <c r="AJ176" s="48"/>
      <c r="AK176" s="48"/>
      <c r="AL176" s="48">
        <f t="shared" si="15"/>
        <v>0</v>
      </c>
      <c r="AM176" s="48" t="e">
        <f>RANK(AL176,#REF!,0)</f>
        <v>#REF!</v>
      </c>
      <c r="AN176" s="119"/>
    </row>
    <row r="177" spans="5:40" s="75" customFormat="1" ht="16.5" customHeight="1">
      <c r="E177" s="75">
        <v>560</v>
      </c>
      <c r="J177" s="102">
        <v>25</v>
      </c>
      <c r="K177" s="102"/>
      <c r="M177" s="103"/>
      <c r="N177" s="104"/>
      <c r="O177" s="104"/>
      <c r="P177" s="104"/>
      <c r="Q177" s="105"/>
      <c r="R177" s="104"/>
      <c r="S177" s="104"/>
      <c r="T177" s="37"/>
      <c r="U177" s="37"/>
      <c r="V177" s="43"/>
      <c r="W177" s="84"/>
      <c r="X177" s="43"/>
      <c r="Y177" s="43"/>
      <c r="Z177" s="43"/>
      <c r="AA177" s="43"/>
      <c r="AB177" s="43"/>
      <c r="AC177" s="37"/>
      <c r="AD177" s="37"/>
      <c r="AE177" s="37"/>
      <c r="AF177" s="48"/>
      <c r="AG177" s="51"/>
      <c r="AH177" s="48"/>
      <c r="AI177" s="48"/>
      <c r="AJ177" s="48"/>
      <c r="AK177" s="48"/>
      <c r="AL177" s="48">
        <f t="shared" si="15"/>
        <v>0</v>
      </c>
      <c r="AM177" s="48" t="e">
        <f>RANK(AL177,#REF!,0)</f>
        <v>#REF!</v>
      </c>
      <c r="AN177" s="119"/>
    </row>
    <row r="178" spans="3:40" s="75" customFormat="1" ht="16.5" customHeight="1">
      <c r="C178" s="75">
        <f>SUM(D178:G178)</f>
        <v>440</v>
      </c>
      <c r="D178" s="75">
        <v>250</v>
      </c>
      <c r="E178" s="75">
        <v>140</v>
      </c>
      <c r="F178" s="75">
        <v>50</v>
      </c>
      <c r="H178" s="75" t="s">
        <v>114</v>
      </c>
      <c r="I178" s="75" t="s">
        <v>114</v>
      </c>
      <c r="J178" s="102">
        <v>8</v>
      </c>
      <c r="K178" s="102">
        <v>8</v>
      </c>
      <c r="L178" s="75" t="s">
        <v>114</v>
      </c>
      <c r="M178" s="103"/>
      <c r="N178" s="104"/>
      <c r="O178" s="104"/>
      <c r="P178" s="104"/>
      <c r="Q178" s="105"/>
      <c r="R178" s="104"/>
      <c r="S178" s="104"/>
      <c r="T178" s="37"/>
      <c r="U178" s="37"/>
      <c r="V178" s="43"/>
      <c r="W178" s="84"/>
      <c r="X178" s="43"/>
      <c r="Y178" s="89"/>
      <c r="Z178" s="90"/>
      <c r="AA178" s="43"/>
      <c r="AB178" s="90"/>
      <c r="AC178" s="37"/>
      <c r="AD178" s="37"/>
      <c r="AE178" s="37"/>
      <c r="AF178" s="39"/>
      <c r="AG178" s="39"/>
      <c r="AH178" s="39"/>
      <c r="AI178" s="40"/>
      <c r="AJ178" s="40"/>
      <c r="AK178" s="40"/>
      <c r="AL178" s="48">
        <f t="shared" si="15"/>
        <v>0</v>
      </c>
      <c r="AM178" s="48" t="e">
        <f>RANK(AL178,#REF!,0)</f>
        <v>#REF!</v>
      </c>
      <c r="AN178" s="119"/>
    </row>
    <row r="179" spans="5:39" ht="16.5" customHeight="1">
      <c r="E179">
        <v>100</v>
      </c>
      <c r="M179" s="33"/>
      <c r="N179" s="34"/>
      <c r="O179" s="34"/>
      <c r="P179" s="34"/>
      <c r="Q179" s="35"/>
      <c r="R179" s="34"/>
      <c r="S179" s="34"/>
      <c r="T179" s="37"/>
      <c r="U179" s="37"/>
      <c r="V179" s="43"/>
      <c r="W179" s="84"/>
      <c r="X179" s="43"/>
      <c r="Y179" s="43"/>
      <c r="Z179" s="43"/>
      <c r="AA179" s="43"/>
      <c r="AB179" s="43"/>
      <c r="AC179" s="37"/>
      <c r="AD179" s="37"/>
      <c r="AE179" s="37"/>
      <c r="AF179" s="48"/>
      <c r="AG179" s="48"/>
      <c r="AH179" s="48"/>
      <c r="AI179" s="48"/>
      <c r="AJ179" s="7"/>
      <c r="AK179" s="7"/>
      <c r="AL179" s="48">
        <f t="shared" si="15"/>
        <v>0</v>
      </c>
      <c r="AM179" s="48" t="e">
        <f>RANK(AL179,#REF!,0)</f>
        <v>#REF!</v>
      </c>
    </row>
    <row r="180" spans="3:39" ht="16.5" customHeight="1">
      <c r="C180" s="75">
        <f>SUM(D180:G180)</f>
        <v>440</v>
      </c>
      <c r="D180">
        <v>250</v>
      </c>
      <c r="E180">
        <v>140</v>
      </c>
      <c r="F180">
        <v>50</v>
      </c>
      <c r="H180" t="s">
        <v>114</v>
      </c>
      <c r="I180" t="s">
        <v>114</v>
      </c>
      <c r="J180" s="98">
        <v>7</v>
      </c>
      <c r="K180" s="98">
        <v>4</v>
      </c>
      <c r="L180" t="s">
        <v>114</v>
      </c>
      <c r="M180" s="33"/>
      <c r="N180" s="34"/>
      <c r="O180" s="34"/>
      <c r="P180" s="34"/>
      <c r="Q180" s="35"/>
      <c r="R180" s="34"/>
      <c r="S180" s="34"/>
      <c r="T180" s="37"/>
      <c r="U180" s="37"/>
      <c r="V180" s="43"/>
      <c r="W180" s="84"/>
      <c r="X180" s="97"/>
      <c r="Y180" s="89"/>
      <c r="Z180" s="90"/>
      <c r="AA180" s="43"/>
      <c r="AB180" s="90"/>
      <c r="AC180" s="37"/>
      <c r="AD180" s="37"/>
      <c r="AE180" s="37"/>
      <c r="AF180" s="48"/>
      <c r="AG180" s="48"/>
      <c r="AH180" s="48"/>
      <c r="AI180" s="48"/>
      <c r="AJ180" s="7"/>
      <c r="AK180" s="7"/>
      <c r="AL180" s="48">
        <f t="shared" si="15"/>
        <v>0</v>
      </c>
      <c r="AM180" s="48" t="e">
        <f>RANK(AL180,#REF!,0)</f>
        <v>#REF!</v>
      </c>
    </row>
    <row r="181" spans="3:39" ht="16.5" customHeight="1">
      <c r="C181" s="75">
        <f>SUM(D181:G181)</f>
        <v>260</v>
      </c>
      <c r="E181">
        <v>260</v>
      </c>
      <c r="M181" s="33"/>
      <c r="N181" s="34"/>
      <c r="O181" s="34"/>
      <c r="P181" s="34"/>
      <c r="Q181" s="35"/>
      <c r="R181" s="34"/>
      <c r="S181" s="34"/>
      <c r="T181" s="37"/>
      <c r="U181" s="37"/>
      <c r="V181" s="43"/>
      <c r="W181" s="84"/>
      <c r="X181" s="43"/>
      <c r="Y181" s="43"/>
      <c r="Z181" s="43"/>
      <c r="AA181" s="43"/>
      <c r="AB181" s="43"/>
      <c r="AC181" s="37"/>
      <c r="AD181" s="37"/>
      <c r="AE181" s="37"/>
      <c r="AF181" s="48"/>
      <c r="AG181" s="48"/>
      <c r="AH181" s="48"/>
      <c r="AI181" s="48"/>
      <c r="AJ181" s="7"/>
      <c r="AK181" s="7"/>
      <c r="AL181" s="48">
        <f t="shared" si="15"/>
        <v>0</v>
      </c>
      <c r="AM181" s="48" t="e">
        <f>RANK(AL181,#REF!,0)</f>
        <v>#REF!</v>
      </c>
    </row>
    <row r="182" spans="3:40" s="75" customFormat="1" ht="16.5" customHeight="1">
      <c r="C182" s="75">
        <f>SUM(D182:G182)</f>
        <v>350</v>
      </c>
      <c r="D182" s="75">
        <v>250</v>
      </c>
      <c r="G182" s="75">
        <v>100</v>
      </c>
      <c r="H182" s="75" t="s">
        <v>114</v>
      </c>
      <c r="I182" s="75" t="s">
        <v>47</v>
      </c>
      <c r="J182" s="102">
        <v>5</v>
      </c>
      <c r="K182" s="102">
        <v>5</v>
      </c>
      <c r="M182" s="103"/>
      <c r="N182" s="104"/>
      <c r="O182" s="104"/>
      <c r="P182" s="104"/>
      <c r="Q182" s="105"/>
      <c r="R182" s="104"/>
      <c r="S182" s="104"/>
      <c r="T182" s="37"/>
      <c r="U182" s="37"/>
      <c r="V182" s="43"/>
      <c r="W182" s="84"/>
      <c r="X182" s="43"/>
      <c r="Y182" s="89"/>
      <c r="Z182" s="90"/>
      <c r="AA182" s="43"/>
      <c r="AB182" s="90"/>
      <c r="AC182" s="37"/>
      <c r="AD182" s="37"/>
      <c r="AE182" s="37"/>
      <c r="AF182" s="48"/>
      <c r="AG182" s="40"/>
      <c r="AH182" s="48"/>
      <c r="AI182" s="48"/>
      <c r="AJ182" s="48"/>
      <c r="AK182" s="48"/>
      <c r="AL182" s="48">
        <f t="shared" si="15"/>
        <v>0</v>
      </c>
      <c r="AM182" s="48" t="e">
        <f>RANK(AL182,#REF!,0)</f>
        <v>#REF!</v>
      </c>
      <c r="AN182" s="119"/>
    </row>
    <row r="183" spans="12:39" ht="16.5" customHeight="1">
      <c r="L183" t="s">
        <v>114</v>
      </c>
      <c r="M183" s="103"/>
      <c r="N183" s="104"/>
      <c r="O183" s="34"/>
      <c r="P183" s="34"/>
      <c r="Q183" s="35"/>
      <c r="R183" s="34"/>
      <c r="S183" s="34"/>
      <c r="T183" s="37"/>
      <c r="U183" s="37"/>
      <c r="V183" s="43"/>
      <c r="W183" s="84"/>
      <c r="X183" s="43"/>
      <c r="Y183" s="89"/>
      <c r="Z183" s="43"/>
      <c r="AA183" s="43"/>
      <c r="AB183" s="43"/>
      <c r="AC183" s="37"/>
      <c r="AD183" s="37"/>
      <c r="AE183" s="37"/>
      <c r="AF183" s="48"/>
      <c r="AG183" s="48"/>
      <c r="AH183" s="48"/>
      <c r="AI183" s="48"/>
      <c r="AJ183" s="7"/>
      <c r="AK183" s="7"/>
      <c r="AL183" s="48">
        <f t="shared" si="15"/>
        <v>0</v>
      </c>
      <c r="AM183" s="48" t="e">
        <f>RANK(AL183,#REF!,0)</f>
        <v>#REF!</v>
      </c>
    </row>
    <row r="184" spans="3:40" s="75" customFormat="1" ht="16.5" customHeight="1">
      <c r="C184" s="75">
        <f>SUM(D184:G184)</f>
        <v>0</v>
      </c>
      <c r="J184" s="102">
        <v>10</v>
      </c>
      <c r="K184" s="102">
        <v>10</v>
      </c>
      <c r="L184" s="75" t="s">
        <v>114</v>
      </c>
      <c r="M184" s="103"/>
      <c r="N184" s="104"/>
      <c r="O184" s="104"/>
      <c r="P184" s="104"/>
      <c r="Q184" s="105"/>
      <c r="R184" s="104"/>
      <c r="S184" s="104"/>
      <c r="T184" s="37"/>
      <c r="U184" s="37"/>
      <c r="V184" s="43"/>
      <c r="W184" s="84"/>
      <c r="X184" s="43"/>
      <c r="Y184" s="89"/>
      <c r="Z184" s="90"/>
      <c r="AA184" s="43"/>
      <c r="AB184" s="90"/>
      <c r="AC184" s="37"/>
      <c r="AD184" s="37"/>
      <c r="AE184" s="37"/>
      <c r="AF184" s="48"/>
      <c r="AG184" s="40"/>
      <c r="AH184" s="48"/>
      <c r="AI184" s="48"/>
      <c r="AJ184" s="48"/>
      <c r="AK184" s="48"/>
      <c r="AL184" s="48">
        <f t="shared" si="15"/>
        <v>0</v>
      </c>
      <c r="AM184" s="48" t="e">
        <f>RANK(AL184,#REF!,0)</f>
        <v>#REF!</v>
      </c>
      <c r="AN184" s="119"/>
    </row>
    <row r="185" spans="2:39" ht="15.75" customHeight="1">
      <c r="B185">
        <f>150--24-88</f>
        <v>86</v>
      </c>
      <c r="C185" s="75">
        <f>SUM(D185:G185)</f>
        <v>190</v>
      </c>
      <c r="D185">
        <v>0</v>
      </c>
      <c r="E185">
        <v>140</v>
      </c>
      <c r="F185">
        <v>50</v>
      </c>
      <c r="G185" t="s">
        <v>140</v>
      </c>
      <c r="L185" t="s">
        <v>114</v>
      </c>
      <c r="M185" s="33"/>
      <c r="N185" s="34"/>
      <c r="O185" s="34"/>
      <c r="P185" s="34"/>
      <c r="Q185" s="35"/>
      <c r="R185" s="34"/>
      <c r="S185" s="34"/>
      <c r="T185" s="37"/>
      <c r="U185" s="37"/>
      <c r="V185" s="43"/>
      <c r="W185" s="84"/>
      <c r="X185" s="43"/>
      <c r="Y185" s="43"/>
      <c r="Z185" s="43"/>
      <c r="AA185" s="43"/>
      <c r="AB185" s="43"/>
      <c r="AC185" s="37"/>
      <c r="AD185" s="37"/>
      <c r="AE185" s="37"/>
      <c r="AF185" s="48"/>
      <c r="AG185" s="39"/>
      <c r="AH185" s="48"/>
      <c r="AI185" s="48"/>
      <c r="AJ185" s="7"/>
      <c r="AK185" s="7"/>
      <c r="AL185" s="48">
        <f t="shared" si="15"/>
        <v>0</v>
      </c>
      <c r="AM185" s="48" t="e">
        <f>RANK(AL185,#REF!,0)</f>
        <v>#REF!</v>
      </c>
    </row>
    <row r="186" spans="3:40" s="75" customFormat="1" ht="16.5" customHeight="1">
      <c r="C186" s="75">
        <f>SUM(D186:G186)</f>
        <v>440</v>
      </c>
      <c r="D186" s="75">
        <v>250</v>
      </c>
      <c r="E186" s="75">
        <v>140</v>
      </c>
      <c r="F186" s="75">
        <v>50</v>
      </c>
      <c r="H186" s="75" t="s">
        <v>114</v>
      </c>
      <c r="I186" s="75" t="s">
        <v>114</v>
      </c>
      <c r="J186" s="102">
        <v>2</v>
      </c>
      <c r="K186" s="102">
        <v>2</v>
      </c>
      <c r="L186" s="75" t="s">
        <v>114</v>
      </c>
      <c r="M186" s="103"/>
      <c r="N186" s="104"/>
      <c r="O186" s="104"/>
      <c r="P186" s="104"/>
      <c r="Q186" s="105"/>
      <c r="R186" s="104"/>
      <c r="S186" s="104"/>
      <c r="T186" s="37"/>
      <c r="U186" s="37"/>
      <c r="V186" s="43"/>
      <c r="W186" s="84"/>
      <c r="X186" s="43"/>
      <c r="Y186" s="89"/>
      <c r="Z186" s="90"/>
      <c r="AA186" s="43"/>
      <c r="AB186" s="90"/>
      <c r="AC186" s="37"/>
      <c r="AD186" s="37"/>
      <c r="AE186" s="37"/>
      <c r="AF186" s="39"/>
      <c r="AG186" s="39"/>
      <c r="AH186" s="39"/>
      <c r="AI186" s="40"/>
      <c r="AJ186" s="40"/>
      <c r="AK186" s="40"/>
      <c r="AL186" s="48">
        <f t="shared" si="15"/>
        <v>0</v>
      </c>
      <c r="AM186" s="48" t="e">
        <f>RANK(AL186,#REF!,0)</f>
        <v>#REF!</v>
      </c>
      <c r="AN186" s="119"/>
    </row>
    <row r="187" spans="12:39" ht="16.5" customHeight="1">
      <c r="L187" t="s">
        <v>114</v>
      </c>
      <c r="M187" s="33"/>
      <c r="N187" s="34"/>
      <c r="O187" s="34"/>
      <c r="P187" s="34"/>
      <c r="Q187" s="35"/>
      <c r="R187" s="34"/>
      <c r="S187" s="34"/>
      <c r="T187" s="37"/>
      <c r="U187" s="37"/>
      <c r="V187" s="43"/>
      <c r="W187" s="84"/>
      <c r="X187" s="43"/>
      <c r="Y187" s="89"/>
      <c r="Z187" s="90"/>
      <c r="AA187" s="43"/>
      <c r="AB187" s="90"/>
      <c r="AC187" s="37"/>
      <c r="AD187" s="37"/>
      <c r="AE187" s="37"/>
      <c r="AF187" s="48"/>
      <c r="AG187" s="48"/>
      <c r="AH187" s="48"/>
      <c r="AI187" s="48"/>
      <c r="AJ187" s="7"/>
      <c r="AK187" s="7"/>
      <c r="AL187" s="48">
        <f t="shared" si="15"/>
        <v>0</v>
      </c>
      <c r="AM187" s="48" t="e">
        <f>RANK(AL187,#REF!,0)</f>
        <v>#REF!</v>
      </c>
    </row>
    <row r="188" spans="3:40" s="75" customFormat="1" ht="16.5" customHeight="1">
      <c r="C188" s="75">
        <f>SUM(D188:G188)</f>
        <v>350</v>
      </c>
      <c r="D188" s="75">
        <v>250</v>
      </c>
      <c r="E188" s="75">
        <v>50</v>
      </c>
      <c r="F188" s="75">
        <v>50</v>
      </c>
      <c r="H188" s="75" t="s">
        <v>114</v>
      </c>
      <c r="I188" s="75" t="s">
        <v>47</v>
      </c>
      <c r="J188" s="102">
        <v>11</v>
      </c>
      <c r="K188" s="102">
        <v>11</v>
      </c>
      <c r="M188" s="103"/>
      <c r="N188" s="104"/>
      <c r="O188" s="104"/>
      <c r="P188" s="104"/>
      <c r="Q188" s="105"/>
      <c r="R188" s="104"/>
      <c r="S188" s="104"/>
      <c r="T188" s="37"/>
      <c r="U188" s="37"/>
      <c r="V188" s="43"/>
      <c r="W188" s="84"/>
      <c r="X188" s="43"/>
      <c r="Y188" s="89"/>
      <c r="Z188" s="90"/>
      <c r="AA188" s="43"/>
      <c r="AB188" s="90"/>
      <c r="AC188" s="37"/>
      <c r="AD188" s="37"/>
      <c r="AE188" s="37"/>
      <c r="AF188" s="48"/>
      <c r="AG188" s="40"/>
      <c r="AH188" s="48"/>
      <c r="AI188" s="48"/>
      <c r="AJ188" s="48"/>
      <c r="AK188" s="48"/>
      <c r="AL188" s="48">
        <f t="shared" si="15"/>
        <v>0</v>
      </c>
      <c r="AM188" s="48" t="e">
        <f>RANK(AL188,#REF!,0)</f>
        <v>#REF!</v>
      </c>
      <c r="AN188" s="119"/>
    </row>
    <row r="189" spans="12:39" ht="16.5" customHeight="1">
      <c r="L189" t="s">
        <v>114</v>
      </c>
      <c r="M189" s="33"/>
      <c r="N189" s="34"/>
      <c r="O189" s="34"/>
      <c r="P189" s="34"/>
      <c r="Q189" s="35"/>
      <c r="R189" s="34"/>
      <c r="S189" s="34"/>
      <c r="T189" s="37"/>
      <c r="U189" s="37"/>
      <c r="V189" s="43"/>
      <c r="W189" s="84"/>
      <c r="X189" s="43"/>
      <c r="Y189" s="89"/>
      <c r="Z189" s="90"/>
      <c r="AA189" s="43"/>
      <c r="AB189" s="90"/>
      <c r="AC189" s="37"/>
      <c r="AD189" s="37"/>
      <c r="AE189" s="37"/>
      <c r="AF189" s="48"/>
      <c r="AG189" s="39"/>
      <c r="AH189" s="44"/>
      <c r="AI189" s="46"/>
      <c r="AJ189" s="47"/>
      <c r="AK189" s="47"/>
      <c r="AL189" s="48">
        <f t="shared" si="15"/>
        <v>0</v>
      </c>
      <c r="AM189" s="48" t="e">
        <f>RANK(AL189,#REF!,0)</f>
        <v>#REF!</v>
      </c>
    </row>
    <row r="190" spans="3:40" s="75" customFormat="1" ht="16.5" customHeight="1">
      <c r="C190" s="75">
        <f>SUM(D190:G190)</f>
        <v>105</v>
      </c>
      <c r="E190" s="75">
        <v>105</v>
      </c>
      <c r="J190" s="102">
        <v>6</v>
      </c>
      <c r="K190" s="102">
        <v>6</v>
      </c>
      <c r="L190" s="75" t="s">
        <v>114</v>
      </c>
      <c r="M190" s="103"/>
      <c r="N190" s="104"/>
      <c r="O190" s="104"/>
      <c r="P190" s="104"/>
      <c r="Q190" s="105"/>
      <c r="R190" s="104"/>
      <c r="S190" s="104"/>
      <c r="T190" s="37"/>
      <c r="U190" s="37"/>
      <c r="V190" s="43"/>
      <c r="W190" s="84"/>
      <c r="X190" s="43"/>
      <c r="Y190" s="89"/>
      <c r="Z190" s="90"/>
      <c r="AA190" s="43"/>
      <c r="AB190" s="90"/>
      <c r="AC190" s="37"/>
      <c r="AD190" s="37"/>
      <c r="AE190" s="37"/>
      <c r="AF190" s="48"/>
      <c r="AG190" s="40"/>
      <c r="AH190" s="48"/>
      <c r="AI190" s="48"/>
      <c r="AJ190" s="48"/>
      <c r="AK190" s="48"/>
      <c r="AL190" s="48">
        <f t="shared" si="15"/>
        <v>0</v>
      </c>
      <c r="AM190" s="48" t="e">
        <f>RANK(AL190,#REF!,0)</f>
        <v>#REF!</v>
      </c>
      <c r="AN190" s="119"/>
    </row>
    <row r="191" spans="12:39" ht="15.75" customHeight="1">
      <c r="L191" t="s">
        <v>114</v>
      </c>
      <c r="M191" s="33"/>
      <c r="N191" s="34"/>
      <c r="O191" s="34"/>
      <c r="P191" s="34"/>
      <c r="Q191" s="35"/>
      <c r="R191" s="34"/>
      <c r="S191" s="34"/>
      <c r="T191" s="37"/>
      <c r="U191" s="37"/>
      <c r="V191" s="43"/>
      <c r="W191" s="84"/>
      <c r="X191" s="43"/>
      <c r="Y191" s="43"/>
      <c r="Z191" s="43"/>
      <c r="AA191" s="43"/>
      <c r="AB191" s="43"/>
      <c r="AC191" s="37"/>
      <c r="AD191" s="37"/>
      <c r="AE191" s="37"/>
      <c r="AF191" s="48"/>
      <c r="AG191" s="40"/>
      <c r="AH191" s="48"/>
      <c r="AI191" s="48"/>
      <c r="AJ191" s="7"/>
      <c r="AK191" s="7"/>
      <c r="AL191" s="48">
        <f t="shared" si="15"/>
        <v>0</v>
      </c>
      <c r="AM191" s="48" t="e">
        <f>RANK(AL191,#REF!,0)</f>
        <v>#REF!</v>
      </c>
    </row>
    <row r="192" spans="2:40" s="75" customFormat="1" ht="16.5" customHeight="1">
      <c r="B192" s="75">
        <v>90</v>
      </c>
      <c r="C192" s="75">
        <v>0</v>
      </c>
      <c r="D192" s="75">
        <v>250</v>
      </c>
      <c r="E192" s="75">
        <v>140</v>
      </c>
      <c r="F192" s="75">
        <v>50</v>
      </c>
      <c r="H192" s="75" t="s">
        <v>114</v>
      </c>
      <c r="I192" s="75" t="s">
        <v>114</v>
      </c>
      <c r="J192" s="102">
        <v>1</v>
      </c>
      <c r="K192" s="102">
        <v>1</v>
      </c>
      <c r="L192" s="75" t="s">
        <v>114</v>
      </c>
      <c r="M192" s="103"/>
      <c r="N192" s="104"/>
      <c r="O192" s="104"/>
      <c r="P192" s="104"/>
      <c r="Q192" s="105"/>
      <c r="R192" s="104"/>
      <c r="S192" s="104"/>
      <c r="T192" s="37"/>
      <c r="U192" s="37"/>
      <c r="V192" s="43"/>
      <c r="W192" s="84"/>
      <c r="X192" s="43"/>
      <c r="Y192" s="89"/>
      <c r="Z192" s="90"/>
      <c r="AA192" s="43"/>
      <c r="AB192" s="90"/>
      <c r="AC192" s="37"/>
      <c r="AD192" s="37"/>
      <c r="AE192" s="37"/>
      <c r="AF192" s="48"/>
      <c r="AG192" s="48"/>
      <c r="AH192" s="48"/>
      <c r="AI192" s="48"/>
      <c r="AJ192" s="48"/>
      <c r="AK192" s="48"/>
      <c r="AL192" s="48">
        <f t="shared" si="15"/>
        <v>0</v>
      </c>
      <c r="AM192" s="48" t="e">
        <f>RANK(AL192,#REF!,0)</f>
        <v>#REF!</v>
      </c>
      <c r="AN192" s="119"/>
    </row>
    <row r="193" spans="3:39" ht="16.5" customHeight="1">
      <c r="C193" t="s">
        <v>153</v>
      </c>
      <c r="D193" t="e">
        <f>SUM(#REF!)</f>
        <v>#REF!</v>
      </c>
      <c r="M193" s="33"/>
      <c r="N193" s="34"/>
      <c r="O193" s="34"/>
      <c r="P193" s="34"/>
      <c r="Q193" s="35"/>
      <c r="R193" s="34"/>
      <c r="S193" s="34"/>
      <c r="T193" s="37"/>
      <c r="U193" s="37"/>
      <c r="V193" s="43"/>
      <c r="W193" s="84"/>
      <c r="X193" s="43"/>
      <c r="Y193" s="43"/>
      <c r="Z193" s="43"/>
      <c r="AA193" s="43"/>
      <c r="AB193" s="43"/>
      <c r="AC193" s="37"/>
      <c r="AD193" s="37"/>
      <c r="AE193" s="37"/>
      <c r="AF193" s="48"/>
      <c r="AG193" s="31"/>
      <c r="AH193" s="48"/>
      <c r="AI193" s="48"/>
      <c r="AJ193" s="7"/>
      <c r="AK193" s="7"/>
      <c r="AL193" s="48">
        <f t="shared" si="15"/>
        <v>0</v>
      </c>
      <c r="AM193" s="48" t="e">
        <f>RANK(AL193,#REF!,0)</f>
        <v>#REF!</v>
      </c>
    </row>
    <row r="194" spans="4:39" ht="16.5" customHeight="1">
      <c r="D194" t="e">
        <f>D193-#REF!</f>
        <v>#REF!</v>
      </c>
      <c r="M194" s="33"/>
      <c r="N194" s="34"/>
      <c r="O194" s="34"/>
      <c r="P194" s="34"/>
      <c r="Q194" s="35"/>
      <c r="R194" s="34"/>
      <c r="S194" s="34"/>
      <c r="T194" s="37"/>
      <c r="U194" s="37"/>
      <c r="V194" s="43"/>
      <c r="W194" s="84"/>
      <c r="X194" s="43"/>
      <c r="Y194" s="43"/>
      <c r="Z194" s="43"/>
      <c r="AA194" s="43"/>
      <c r="AB194" s="43"/>
      <c r="AC194" s="37"/>
      <c r="AD194" s="37"/>
      <c r="AE194" s="37"/>
      <c r="AF194" s="48"/>
      <c r="AG194" s="31"/>
      <c r="AH194" s="48"/>
      <c r="AI194" s="48"/>
      <c r="AJ194" s="7"/>
      <c r="AK194" s="7"/>
      <c r="AL194" s="48">
        <f t="shared" si="15"/>
        <v>0</v>
      </c>
      <c r="AM194" s="48" t="e">
        <f>RANK(AL194,#REF!,0)</f>
        <v>#REF!</v>
      </c>
    </row>
    <row r="195" spans="4:39" ht="16.5" customHeight="1">
      <c r="D195" t="e">
        <f>D194/5</f>
        <v>#REF!</v>
      </c>
      <c r="M195" s="33"/>
      <c r="N195" s="34"/>
      <c r="O195" s="34"/>
      <c r="P195" s="34"/>
      <c r="Q195" s="35"/>
      <c r="R195" s="34"/>
      <c r="S195" s="34"/>
      <c r="T195" s="37"/>
      <c r="U195" s="37"/>
      <c r="V195" s="43"/>
      <c r="W195" s="84"/>
      <c r="X195" s="43"/>
      <c r="Y195" s="43"/>
      <c r="Z195" s="43"/>
      <c r="AA195" s="43"/>
      <c r="AB195" s="43"/>
      <c r="AC195" s="37"/>
      <c r="AD195" s="37"/>
      <c r="AE195" s="37"/>
      <c r="AF195" s="48"/>
      <c r="AG195" s="31"/>
      <c r="AH195" s="48"/>
      <c r="AI195" s="48"/>
      <c r="AJ195" s="7"/>
      <c r="AK195" s="7"/>
      <c r="AL195" s="48">
        <f t="shared" si="15"/>
        <v>0</v>
      </c>
      <c r="AM195" s="48" t="e">
        <f>RANK(AL195,#REF!,0)</f>
        <v>#REF!</v>
      </c>
    </row>
    <row r="196" spans="2:39" ht="16.5" customHeight="1">
      <c r="B196">
        <v>1040</v>
      </c>
      <c r="C196" t="s">
        <v>154</v>
      </c>
      <c r="D196">
        <v>7940</v>
      </c>
      <c r="M196" s="33"/>
      <c r="N196" s="34"/>
      <c r="O196" s="34"/>
      <c r="P196" s="34"/>
      <c r="Q196" s="35"/>
      <c r="R196" s="34"/>
      <c r="S196" s="34"/>
      <c r="T196" s="37"/>
      <c r="U196" s="37"/>
      <c r="V196" s="43"/>
      <c r="W196" s="84"/>
      <c r="X196" s="43"/>
      <c r="Y196" s="43"/>
      <c r="Z196" s="43"/>
      <c r="AA196" s="43"/>
      <c r="AB196" s="43"/>
      <c r="AC196" s="37"/>
      <c r="AD196" s="37"/>
      <c r="AE196" s="37"/>
      <c r="AF196" s="48"/>
      <c r="AG196" s="31"/>
      <c r="AH196" s="48"/>
      <c r="AI196" s="48"/>
      <c r="AJ196" s="7"/>
      <c r="AK196" s="7"/>
      <c r="AL196" s="48">
        <f t="shared" si="15"/>
        <v>0</v>
      </c>
      <c r="AM196" s="48" t="e">
        <f>RANK(AL196,#REF!,0)</f>
        <v>#REF!</v>
      </c>
    </row>
    <row r="197" spans="13:39" ht="16.5" customHeight="1">
      <c r="M197" s="33"/>
      <c r="N197" s="34"/>
      <c r="O197" s="34"/>
      <c r="P197" s="34"/>
      <c r="Q197" s="35"/>
      <c r="R197" s="34"/>
      <c r="S197" s="34"/>
      <c r="T197" s="37"/>
      <c r="U197" s="37"/>
      <c r="V197" s="43"/>
      <c r="W197" s="84"/>
      <c r="X197" s="43"/>
      <c r="Y197" s="43"/>
      <c r="Z197" s="43"/>
      <c r="AA197" s="43"/>
      <c r="AB197" s="43"/>
      <c r="AC197" s="37"/>
      <c r="AD197" s="37"/>
      <c r="AE197" s="37"/>
      <c r="AF197" s="48"/>
      <c r="AG197" s="31"/>
      <c r="AH197" s="48"/>
      <c r="AI197" s="48"/>
      <c r="AJ197" s="7"/>
      <c r="AK197" s="7"/>
      <c r="AL197" s="48">
        <f t="shared" si="15"/>
        <v>0</v>
      </c>
      <c r="AM197" s="48" t="e">
        <f>RANK(AL197,#REF!,0)</f>
        <v>#REF!</v>
      </c>
    </row>
    <row r="198" spans="13:39" ht="16.5" customHeight="1">
      <c r="M198" s="33"/>
      <c r="N198" s="34"/>
      <c r="O198" s="34"/>
      <c r="P198" s="34"/>
      <c r="Q198" s="35"/>
      <c r="R198" s="34"/>
      <c r="S198" s="34"/>
      <c r="T198" s="37"/>
      <c r="U198" s="37"/>
      <c r="V198" s="43"/>
      <c r="W198" s="84"/>
      <c r="X198" s="43"/>
      <c r="Y198" s="43"/>
      <c r="Z198" s="43"/>
      <c r="AA198" s="43"/>
      <c r="AB198" s="43"/>
      <c r="AC198" s="37"/>
      <c r="AD198" s="37"/>
      <c r="AE198" s="37"/>
      <c r="AF198" s="48"/>
      <c r="AG198" s="31"/>
      <c r="AH198" s="48"/>
      <c r="AI198" s="48"/>
      <c r="AJ198" s="7"/>
      <c r="AK198" s="7"/>
      <c r="AL198" s="48">
        <f t="shared" si="15"/>
        <v>0</v>
      </c>
      <c r="AM198" s="48" t="e">
        <f>RANK(AL198,#REF!,0)</f>
        <v>#REF!</v>
      </c>
    </row>
  </sheetData>
  <sheetProtection/>
  <mergeCells count="4">
    <mergeCell ref="AE3:AM3"/>
    <mergeCell ref="V155:AF155"/>
    <mergeCell ref="V156:AF156"/>
    <mergeCell ref="U7:V7"/>
  </mergeCells>
  <hyperlinks>
    <hyperlink ref="Y37" r:id="rId1" display="frank.verhoestraete@gmail.com"/>
    <hyperlink ref="Y56" r:id="rId2" display="benoit@benco-lubum.com"/>
    <hyperlink ref="Y43" r:id="rId3" display="alphonsegaet@hotmail.fr"/>
    <hyperlink ref="Y45" r:id="rId4" display="Mph450@gmail.com"/>
    <hyperlink ref="Y10" r:id="rId5" display="holliday@microlink.zm"/>
    <hyperlink ref="Y35" r:id="rId6" display="runiparts@mweb.co.zw"/>
    <hyperlink ref="Y41" r:id="rId7" display="nbarrett@bwlog.com"/>
    <hyperlink ref="Y46" r:id="rId8" display="s.p.the-best@hotmail.com"/>
    <hyperlink ref="Y38" r:id="rId9" display="tiger@earth.co.zw"/>
    <hyperlink ref="Y49" r:id="rId10" display="zamiffy@gmail.com"/>
    <hyperlink ref="Y54" r:id="rId11" display="mikeburatto@iconnect.zm"/>
    <hyperlink ref="Y17" r:id="rId12" display="wheelnuts13@gmail.com"/>
    <hyperlink ref="Y58" r:id="rId13" display="grantqzim@hotmail.com"/>
    <hyperlink ref="Y13" r:id="rId14" display="siavongaboy@gmail.com"/>
    <hyperlink ref="Y42" r:id="rId15" display="reynardp@gmail.com"/>
    <hyperlink ref="Y40" r:id="rId16" display="matobovet.dan@gmail.com"/>
    <hyperlink ref="Y39" r:id="rId17" display="robm@rainbowinvest.com"/>
    <hyperlink ref="Y92" r:id="rId18" display="Mph450@gmail.com"/>
    <hyperlink ref="Y106" r:id="rId19" display="andrewspyron@yahoo.co.uk"/>
    <hyperlink ref="Y107" r:id="rId20" display="robm@rainbowinvest.com"/>
    <hyperlink ref="Y102" r:id="rId21" display="matobovet.dan@gmail.com"/>
    <hyperlink ref="Y91" r:id="rId22" display="mikeburatto@iconnect.zm"/>
    <hyperlink ref="Y103" r:id="rId23" display="tiger@earth.co.zw"/>
  </hyperlinks>
  <printOptions/>
  <pageMargins left="0.75" right="0.75" top="1" bottom="1" header="0.5" footer="0.5"/>
  <pageSetup orientation="portrait" paperSize="9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2:BR47"/>
  <sheetViews>
    <sheetView zoomScalePageLayoutView="0" workbookViewId="0" topLeftCell="AX1">
      <selection activeCell="AX1" sqref="A1:IV16384"/>
    </sheetView>
  </sheetViews>
  <sheetFormatPr defaultColWidth="9.140625" defaultRowHeight="12.75"/>
  <cols>
    <col min="1" max="1" width="9.00390625" style="63" customWidth="1"/>
    <col min="2" max="2" width="7.421875" style="73" bestFit="1" customWidth="1"/>
    <col min="3" max="3" width="11.7109375" style="73" customWidth="1"/>
    <col min="4" max="4" width="14.140625" style="188" bestFit="1" customWidth="1"/>
    <col min="5" max="5" width="11.28125" style="188" customWidth="1"/>
    <col min="6" max="6" width="13.8515625" style="63" customWidth="1"/>
    <col min="7" max="7" width="5.8515625" style="63" customWidth="1"/>
    <col min="8" max="8" width="53.00390625" style="63" hidden="1" customWidth="1"/>
    <col min="9" max="9" width="38.57421875" style="63" hidden="1" customWidth="1"/>
    <col min="10" max="10" width="7.57421875" style="63" customWidth="1"/>
    <col min="11" max="11" width="15.7109375" style="63" hidden="1" customWidth="1"/>
    <col min="12" max="13" width="18.7109375" style="63" hidden="1" customWidth="1"/>
    <col min="14" max="14" width="20.00390625" style="63" hidden="1" customWidth="1"/>
    <col min="15" max="15" width="21.7109375" style="63" hidden="1" customWidth="1"/>
    <col min="16" max="16" width="18.7109375" style="189" hidden="1" customWidth="1"/>
    <col min="17" max="17" width="10.57421875" style="63" customWidth="1"/>
    <col min="18" max="18" width="6.7109375" style="63" customWidth="1"/>
    <col min="19" max="19" width="7.7109375" style="63" customWidth="1"/>
    <col min="20" max="20" width="8.00390625" style="63" customWidth="1"/>
    <col min="21" max="21" width="8.57421875" style="71" hidden="1" customWidth="1"/>
    <col min="22" max="22" width="8.00390625" style="71" hidden="1" customWidth="1"/>
    <col min="23" max="23" width="7.7109375" style="71" customWidth="1"/>
    <col min="24" max="24" width="10.421875" style="71" hidden="1" customWidth="1"/>
    <col min="25" max="26" width="8.8515625" style="71" customWidth="1"/>
    <col min="27" max="27" width="8.28125" style="71" hidden="1" customWidth="1"/>
    <col min="28" max="28" width="9.140625" style="71" hidden="1" customWidth="1"/>
    <col min="29" max="29" width="8.00390625" style="71" hidden="1" customWidth="1"/>
    <col min="30" max="31" width="6.140625" style="71" hidden="1" customWidth="1"/>
    <col min="32" max="32" width="7.8515625" style="71" hidden="1" customWidth="1"/>
    <col min="33" max="33" width="20.8515625" style="72" hidden="1" customWidth="1"/>
    <col min="34" max="34" width="22.28125" style="73" hidden="1" customWidth="1"/>
    <col min="35" max="35" width="33.57421875" style="73" hidden="1" customWidth="1"/>
    <col min="36" max="36" width="20.57421875" style="190" hidden="1" customWidth="1"/>
    <col min="37" max="37" width="28.28125" style="73" hidden="1" customWidth="1"/>
    <col min="38" max="38" width="22.140625" style="73" hidden="1" customWidth="1"/>
    <col min="39" max="39" width="20.140625" style="73" hidden="1" customWidth="1"/>
    <col min="40" max="40" width="30.7109375" style="191" hidden="1" customWidth="1"/>
    <col min="41" max="41" width="13.7109375" style="73" hidden="1" customWidth="1"/>
    <col min="42" max="42" width="15.57421875" style="73" hidden="1" customWidth="1"/>
    <col min="43" max="43" width="29.28125" style="72" hidden="1" customWidth="1"/>
    <col min="44" max="44" width="9.140625" style="72" hidden="1" customWidth="1"/>
    <col min="45" max="45" width="8.140625" style="72" bestFit="1" customWidth="1"/>
    <col min="46" max="46" width="10.7109375" style="72" customWidth="1"/>
    <col min="47" max="47" width="12.57421875" style="72" customWidth="1"/>
    <col min="48" max="48" width="10.8515625" style="72" bestFit="1" customWidth="1"/>
    <col min="49" max="49" width="12.00390625" style="74" bestFit="1" customWidth="1"/>
    <col min="50" max="50" width="14.57421875" style="72" bestFit="1" customWidth="1"/>
    <col min="51" max="51" width="12.8515625" style="72" bestFit="1" customWidth="1"/>
    <col min="52" max="52" width="11.00390625" style="72" bestFit="1" customWidth="1"/>
    <col min="53" max="53" width="11.8515625" style="74" bestFit="1" customWidth="1"/>
    <col min="54" max="54" width="11.00390625" style="72" bestFit="1" customWidth="1"/>
    <col min="55" max="55" width="12.8515625" style="72" bestFit="1" customWidth="1"/>
    <col min="56" max="56" width="10.8515625" style="72" bestFit="1" customWidth="1"/>
    <col min="57" max="57" width="11.28125" style="74" customWidth="1"/>
    <col min="58" max="58" width="10.8515625" style="72" customWidth="1"/>
    <col min="59" max="59" width="12.8515625" style="72" bestFit="1" customWidth="1"/>
    <col min="60" max="60" width="11.00390625" style="72" bestFit="1" customWidth="1"/>
    <col min="61" max="61" width="11.7109375" style="74" bestFit="1" customWidth="1"/>
    <col min="62" max="62" width="10.7109375" style="72" hidden="1" customWidth="1"/>
    <col min="63" max="63" width="12.57421875" style="72" hidden="1" customWidth="1"/>
    <col min="64" max="64" width="10.7109375" style="72" hidden="1" customWidth="1"/>
    <col min="65" max="65" width="11.57421875" style="74" hidden="1" customWidth="1"/>
    <col min="66" max="66" width="11.00390625" style="72" bestFit="1" customWidth="1"/>
    <col min="67" max="67" width="12.421875" style="72" bestFit="1" customWidth="1"/>
    <col min="68" max="68" width="12.00390625" style="74" bestFit="1" customWidth="1"/>
    <col min="69" max="69" width="19.8515625" style="63" customWidth="1"/>
    <col min="70" max="70" width="8.57421875" style="63" bestFit="1" customWidth="1"/>
    <col min="71" max="16384" width="22.28125" style="63" customWidth="1"/>
  </cols>
  <sheetData>
    <row r="2" spans="3:68" s="54" customFormat="1" ht="30.75" customHeight="1">
      <c r="C2" s="1" t="s">
        <v>190</v>
      </c>
      <c r="D2" s="192"/>
      <c r="E2" s="192"/>
      <c r="P2" s="193"/>
      <c r="R2" s="1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6"/>
      <c r="AH2" s="57"/>
      <c r="AI2" s="58"/>
      <c r="AJ2" s="194"/>
      <c r="AK2" s="58"/>
      <c r="AL2" s="58"/>
      <c r="AM2" s="58"/>
      <c r="AN2" s="195"/>
      <c r="AO2" s="58"/>
      <c r="AP2" s="58"/>
      <c r="AQ2" s="56"/>
      <c r="AR2" s="56"/>
      <c r="AS2" s="56"/>
      <c r="AT2" s="56"/>
      <c r="AU2" s="56"/>
      <c r="AV2" s="56"/>
      <c r="AW2" s="59"/>
      <c r="AX2" s="56"/>
      <c r="AY2" s="56"/>
      <c r="AZ2" s="56"/>
      <c r="BA2" s="59"/>
      <c r="BB2" s="56"/>
      <c r="BC2" s="56"/>
      <c r="BD2" s="56"/>
      <c r="BE2" s="59"/>
      <c r="BF2" s="56"/>
      <c r="BG2" s="56"/>
      <c r="BH2" s="56"/>
      <c r="BI2" s="59"/>
      <c r="BJ2" s="56"/>
      <c r="BK2" s="56"/>
      <c r="BL2" s="56"/>
      <c r="BM2" s="59"/>
      <c r="BN2" s="56"/>
      <c r="BO2" s="56"/>
      <c r="BP2" s="59"/>
    </row>
    <row r="3" spans="2:68" s="54" customFormat="1" ht="30.75" customHeight="1" thickBot="1">
      <c r="B3" s="57"/>
      <c r="C3" s="192" t="s">
        <v>191</v>
      </c>
      <c r="F3" s="281">
        <v>0.3958333333333333</v>
      </c>
      <c r="G3" s="281"/>
      <c r="N3" s="193"/>
      <c r="O3" s="281"/>
      <c r="P3" s="281"/>
      <c r="S3" s="196"/>
      <c r="T3" s="197"/>
      <c r="U3" s="55"/>
      <c r="V3" s="54" t="s">
        <v>177</v>
      </c>
      <c r="W3" s="55"/>
      <c r="X3" s="55"/>
      <c r="Y3" s="55"/>
      <c r="Z3" s="55"/>
      <c r="AA3" s="55"/>
      <c r="AB3" s="55"/>
      <c r="AC3" s="55"/>
      <c r="AD3" s="55"/>
      <c r="AE3" s="55"/>
      <c r="AF3" s="55"/>
      <c r="AG3" s="56"/>
      <c r="AH3" s="56"/>
      <c r="AI3" s="57"/>
      <c r="AJ3" s="198"/>
      <c r="AK3" s="57"/>
      <c r="AL3" s="57"/>
      <c r="AM3" s="57"/>
      <c r="AN3" s="199"/>
      <c r="AO3" s="57"/>
      <c r="AP3" s="57"/>
      <c r="AQ3" s="60" t="s">
        <v>35</v>
      </c>
      <c r="AR3" s="60"/>
      <c r="AT3" s="61"/>
      <c r="AU3" s="56"/>
      <c r="AV3" s="56"/>
      <c r="AW3" s="59"/>
      <c r="AX3" s="56"/>
      <c r="AY3" s="56"/>
      <c r="AZ3" s="56"/>
      <c r="BA3" s="59"/>
      <c r="BB3" s="56"/>
      <c r="BC3" s="56"/>
      <c r="BD3" s="56"/>
      <c r="BE3" s="59"/>
      <c r="BF3" s="56"/>
      <c r="BG3" s="56"/>
      <c r="BH3" s="56"/>
      <c r="BI3" s="59"/>
      <c r="BJ3" s="56"/>
      <c r="BK3" s="56"/>
      <c r="BL3" s="56"/>
      <c r="BM3" s="59"/>
      <c r="BN3" s="56"/>
      <c r="BO3" s="56"/>
      <c r="BP3" s="59"/>
    </row>
    <row r="4" spans="2:68" s="54" customFormat="1" ht="45.75" customHeight="1" hidden="1" thickBot="1">
      <c r="B4" s="57"/>
      <c r="C4" s="57"/>
      <c r="D4" s="192"/>
      <c r="E4" s="192"/>
      <c r="P4" s="193"/>
      <c r="Q4" s="116"/>
      <c r="R4" s="116"/>
      <c r="S4" s="116"/>
      <c r="T4" s="197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  <c r="AH4" s="56"/>
      <c r="AI4" s="57"/>
      <c r="AJ4" s="198"/>
      <c r="AK4" s="57"/>
      <c r="AL4" s="57"/>
      <c r="AM4" s="57"/>
      <c r="AN4" s="199"/>
      <c r="AO4" s="57"/>
      <c r="AP4" s="57"/>
      <c r="AQ4" s="60"/>
      <c r="AR4" s="60"/>
      <c r="AT4" s="200"/>
      <c r="AU4" s="56"/>
      <c r="AV4" s="56"/>
      <c r="AW4" s="59"/>
      <c r="AX4" s="56"/>
      <c r="AY4" s="56"/>
      <c r="AZ4" s="56"/>
      <c r="BA4" s="59"/>
      <c r="BB4" s="56"/>
      <c r="BC4" s="56"/>
      <c r="BD4" s="56"/>
      <c r="BE4" s="59"/>
      <c r="BF4" s="56"/>
      <c r="BG4" s="56"/>
      <c r="BH4" s="56"/>
      <c r="BI4" s="59"/>
      <c r="BJ4" s="56"/>
      <c r="BK4" s="56"/>
      <c r="BL4" s="56"/>
      <c r="BM4" s="59"/>
      <c r="BN4" s="56"/>
      <c r="BO4" s="56"/>
      <c r="BP4" s="59"/>
    </row>
    <row r="5" spans="2:44" ht="15" hidden="1">
      <c r="B5" s="202" t="s">
        <v>16</v>
      </c>
      <c r="C5" s="203" t="s">
        <v>17</v>
      </c>
      <c r="K5" s="63" t="s">
        <v>73</v>
      </c>
      <c r="Q5" s="63" t="s">
        <v>15</v>
      </c>
      <c r="R5" s="63" t="s">
        <v>192</v>
      </c>
      <c r="S5" s="63">
        <v>125</v>
      </c>
      <c r="U5" s="204" t="s">
        <v>18</v>
      </c>
      <c r="V5" s="204" t="s">
        <v>193</v>
      </c>
      <c r="W5" s="204" t="s">
        <v>18</v>
      </c>
      <c r="X5" s="204" t="s">
        <v>18</v>
      </c>
      <c r="Y5" s="204" t="s">
        <v>25</v>
      </c>
      <c r="Z5" s="204" t="s">
        <v>194</v>
      </c>
      <c r="AA5" s="71" t="s">
        <v>114</v>
      </c>
      <c r="AB5" s="71" t="s">
        <v>114</v>
      </c>
      <c r="AH5" s="73" t="s">
        <v>195</v>
      </c>
      <c r="AO5" s="71" t="s">
        <v>114</v>
      </c>
      <c r="AP5" s="71" t="s">
        <v>114</v>
      </c>
      <c r="AQ5" s="71"/>
      <c r="AR5" s="71" t="s">
        <v>114</v>
      </c>
    </row>
    <row r="6" spans="2:44" ht="15" hidden="1">
      <c r="B6" s="202" t="s">
        <v>183</v>
      </c>
      <c r="C6" s="203" t="s">
        <v>184</v>
      </c>
      <c r="K6" s="63" t="s">
        <v>196</v>
      </c>
      <c r="Q6" s="63" t="s">
        <v>197</v>
      </c>
      <c r="R6" s="63" t="s">
        <v>198</v>
      </c>
      <c r="S6" s="63">
        <v>200</v>
      </c>
      <c r="U6" s="204" t="s">
        <v>199</v>
      </c>
      <c r="V6" s="204" t="s">
        <v>200</v>
      </c>
      <c r="W6" s="204" t="s">
        <v>199</v>
      </c>
      <c r="X6" s="204" t="s">
        <v>199</v>
      </c>
      <c r="Y6" s="204" t="s">
        <v>201</v>
      </c>
      <c r="Z6" s="204" t="s">
        <v>202</v>
      </c>
      <c r="AA6" s="71" t="s">
        <v>47</v>
      </c>
      <c r="AB6" s="71" t="s">
        <v>47</v>
      </c>
      <c r="AH6" s="73" t="s">
        <v>203</v>
      </c>
      <c r="AO6" s="71" t="s">
        <v>47</v>
      </c>
      <c r="AP6" s="71" t="s">
        <v>47</v>
      </c>
      <c r="AQ6" s="71"/>
      <c r="AR6" s="71" t="s">
        <v>47</v>
      </c>
    </row>
    <row r="7" spans="2:26" ht="15" hidden="1">
      <c r="B7" s="202" t="s">
        <v>204</v>
      </c>
      <c r="C7" s="203" t="s">
        <v>205</v>
      </c>
      <c r="K7" s="63" t="s">
        <v>206</v>
      </c>
      <c r="Q7" s="63" t="s">
        <v>207</v>
      </c>
      <c r="S7" s="63">
        <v>250</v>
      </c>
      <c r="U7" s="204" t="s">
        <v>208</v>
      </c>
      <c r="V7" s="204"/>
      <c r="W7" s="204" t="s">
        <v>208</v>
      </c>
      <c r="X7" s="204" t="s">
        <v>208</v>
      </c>
      <c r="Y7" s="204" t="s">
        <v>209</v>
      </c>
      <c r="Z7" s="204"/>
    </row>
    <row r="8" spans="2:25" ht="15" hidden="1">
      <c r="B8" s="202" t="s">
        <v>210</v>
      </c>
      <c r="C8" s="203" t="s">
        <v>211</v>
      </c>
      <c r="K8" s="63" t="s">
        <v>212</v>
      </c>
      <c r="Q8" s="63" t="s">
        <v>34</v>
      </c>
      <c r="S8" s="63" t="s">
        <v>213</v>
      </c>
      <c r="U8" s="71" t="s">
        <v>155</v>
      </c>
      <c r="V8" s="71" t="s">
        <v>155</v>
      </c>
      <c r="W8" s="71" t="s">
        <v>155</v>
      </c>
      <c r="X8" s="71" t="s">
        <v>214</v>
      </c>
      <c r="Y8" s="204" t="s">
        <v>215</v>
      </c>
    </row>
    <row r="9" spans="2:26" ht="15" hidden="1">
      <c r="B9" s="202" t="s">
        <v>216</v>
      </c>
      <c r="C9" s="203" t="s">
        <v>217</v>
      </c>
      <c r="K9" s="63" t="s">
        <v>218</v>
      </c>
      <c r="Q9" s="63" t="s">
        <v>20</v>
      </c>
      <c r="S9" s="63">
        <v>300</v>
      </c>
      <c r="U9" s="205" t="s">
        <v>219</v>
      </c>
      <c r="V9" s="205" t="s">
        <v>219</v>
      </c>
      <c r="W9" s="205" t="s">
        <v>219</v>
      </c>
      <c r="X9" s="71" t="s">
        <v>155</v>
      </c>
      <c r="Y9" s="71" t="s">
        <v>155</v>
      </c>
      <c r="Z9" s="71" t="s">
        <v>155</v>
      </c>
    </row>
    <row r="10" spans="2:26" ht="15" hidden="1">
      <c r="B10" s="202" t="s">
        <v>220</v>
      </c>
      <c r="C10" s="203" t="s">
        <v>22</v>
      </c>
      <c r="K10" s="63" t="s">
        <v>221</v>
      </c>
      <c r="Q10" s="63" t="s">
        <v>222</v>
      </c>
      <c r="S10" s="63" t="s">
        <v>223</v>
      </c>
      <c r="U10" s="205" t="s">
        <v>219</v>
      </c>
      <c r="V10" s="205" t="s">
        <v>219</v>
      </c>
      <c r="W10" s="205" t="s">
        <v>219</v>
      </c>
      <c r="X10" s="205" t="s">
        <v>219</v>
      </c>
      <c r="Y10" s="205" t="s">
        <v>219</v>
      </c>
      <c r="Z10" s="205" t="s">
        <v>219</v>
      </c>
    </row>
    <row r="11" spans="2:26" ht="15" hidden="1">
      <c r="B11" s="202" t="s">
        <v>224</v>
      </c>
      <c r="C11" s="203" t="s">
        <v>72</v>
      </c>
      <c r="K11" s="63" t="s">
        <v>70</v>
      </c>
      <c r="Q11" s="63" t="s">
        <v>180</v>
      </c>
      <c r="S11" s="206" t="s">
        <v>225</v>
      </c>
      <c r="U11" s="205" t="s">
        <v>219</v>
      </c>
      <c r="V11" s="205" t="s">
        <v>219</v>
      </c>
      <c r="W11" s="205" t="s">
        <v>219</v>
      </c>
      <c r="X11" s="205" t="s">
        <v>219</v>
      </c>
      <c r="Y11" s="205" t="s">
        <v>219</v>
      </c>
      <c r="Z11" s="205" t="s">
        <v>219</v>
      </c>
    </row>
    <row r="12" spans="2:28" ht="15.75" hidden="1" thickBot="1">
      <c r="B12" s="207" t="s">
        <v>219</v>
      </c>
      <c r="C12" s="208" t="s">
        <v>219</v>
      </c>
      <c r="K12" s="63" t="s">
        <v>226</v>
      </c>
      <c r="Q12" s="63" t="s">
        <v>186</v>
      </c>
      <c r="S12" s="206" t="s">
        <v>227</v>
      </c>
      <c r="U12" s="205" t="s">
        <v>219</v>
      </c>
      <c r="V12" s="205" t="s">
        <v>219</v>
      </c>
      <c r="W12" s="205" t="s">
        <v>219</v>
      </c>
      <c r="X12" s="205" t="s">
        <v>219</v>
      </c>
      <c r="Y12" s="205" t="s">
        <v>219</v>
      </c>
      <c r="Z12" s="205" t="s">
        <v>219</v>
      </c>
      <c r="AA12" s="205" t="s">
        <v>219</v>
      </c>
      <c r="AB12" s="205" t="s">
        <v>219</v>
      </c>
    </row>
    <row r="13" spans="2:70" ht="48" customHeight="1" thickBot="1">
      <c r="B13" s="209"/>
      <c r="C13" s="210" t="s">
        <v>219</v>
      </c>
      <c r="D13" s="211" t="s">
        <v>219</v>
      </c>
      <c r="E13" s="211" t="s">
        <v>219</v>
      </c>
      <c r="F13" s="212" t="s">
        <v>219</v>
      </c>
      <c r="G13" s="212"/>
      <c r="H13" s="212" t="s">
        <v>219</v>
      </c>
      <c r="I13" s="212" t="s">
        <v>219</v>
      </c>
      <c r="J13" s="212" t="s">
        <v>219</v>
      </c>
      <c r="K13" s="212" t="s">
        <v>219</v>
      </c>
      <c r="L13" s="212" t="s">
        <v>219</v>
      </c>
      <c r="M13" s="212" t="s">
        <v>219</v>
      </c>
      <c r="N13" s="213"/>
      <c r="O13" s="282" t="s">
        <v>228</v>
      </c>
      <c r="P13" s="283"/>
      <c r="Q13" s="284" t="s">
        <v>229</v>
      </c>
      <c r="R13" s="285"/>
      <c r="S13" s="285"/>
      <c r="T13" s="285"/>
      <c r="U13" s="214"/>
      <c r="V13" s="215"/>
      <c r="W13" s="215"/>
      <c r="X13" s="216"/>
      <c r="Y13" s="286" t="s">
        <v>230</v>
      </c>
      <c r="Z13" s="286"/>
      <c r="AA13" s="217"/>
      <c r="AB13" s="201"/>
      <c r="AC13" s="287" t="s">
        <v>231</v>
      </c>
      <c r="AD13" s="288"/>
      <c r="AE13" s="288"/>
      <c r="AF13" s="289"/>
      <c r="AG13" s="290" t="s">
        <v>232</v>
      </c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2"/>
      <c r="AS13" s="218" t="s">
        <v>38</v>
      </c>
      <c r="AT13" s="293" t="s">
        <v>2</v>
      </c>
      <c r="AU13" s="294"/>
      <c r="AV13" s="295"/>
      <c r="AW13" s="296"/>
      <c r="AX13" s="293" t="s">
        <v>233</v>
      </c>
      <c r="AY13" s="294"/>
      <c r="AZ13" s="295"/>
      <c r="BA13" s="296"/>
      <c r="BB13" s="293" t="s">
        <v>234</v>
      </c>
      <c r="BC13" s="294"/>
      <c r="BD13" s="295"/>
      <c r="BE13" s="296"/>
      <c r="BF13" s="293" t="s">
        <v>235</v>
      </c>
      <c r="BG13" s="294"/>
      <c r="BH13" s="295"/>
      <c r="BI13" s="296"/>
      <c r="BJ13" s="293" t="s">
        <v>236</v>
      </c>
      <c r="BK13" s="294"/>
      <c r="BL13" s="295"/>
      <c r="BM13" s="296"/>
      <c r="BN13" s="10" t="s">
        <v>39</v>
      </c>
      <c r="BO13" s="10" t="s">
        <v>40</v>
      </c>
      <c r="BP13" s="10" t="s">
        <v>13</v>
      </c>
      <c r="BQ13" s="275" t="s">
        <v>41</v>
      </c>
      <c r="BR13" s="275" t="s">
        <v>237</v>
      </c>
    </row>
    <row r="14" spans="1:70" s="236" customFormat="1" ht="39" customHeight="1" thickBot="1">
      <c r="A14" s="220" t="s">
        <v>238</v>
      </c>
      <c r="B14" s="220" t="s">
        <v>42</v>
      </c>
      <c r="C14" s="220" t="s">
        <v>11</v>
      </c>
      <c r="D14" s="221" t="s">
        <v>239</v>
      </c>
      <c r="E14" s="221" t="s">
        <v>240</v>
      </c>
      <c r="F14" s="220" t="s">
        <v>60</v>
      </c>
      <c r="G14" s="220" t="s">
        <v>241</v>
      </c>
      <c r="H14" s="220" t="s">
        <v>242</v>
      </c>
      <c r="I14" s="220" t="s">
        <v>243</v>
      </c>
      <c r="J14" s="220" t="s">
        <v>9</v>
      </c>
      <c r="K14" s="220" t="s">
        <v>61</v>
      </c>
      <c r="L14" s="220" t="s">
        <v>244</v>
      </c>
      <c r="M14" s="220" t="s">
        <v>245</v>
      </c>
      <c r="N14" s="220" t="s">
        <v>246</v>
      </c>
      <c r="O14" s="220" t="s">
        <v>0</v>
      </c>
      <c r="P14" s="222" t="s">
        <v>247</v>
      </c>
      <c r="Q14" s="223" t="s">
        <v>248</v>
      </c>
      <c r="R14" s="224" t="s">
        <v>249</v>
      </c>
      <c r="S14" s="220" t="s">
        <v>8</v>
      </c>
      <c r="T14" s="220" t="s">
        <v>250</v>
      </c>
      <c r="U14" s="220" t="s">
        <v>251</v>
      </c>
      <c r="V14" s="220" t="s">
        <v>193</v>
      </c>
      <c r="W14" s="220" t="s">
        <v>36</v>
      </c>
      <c r="X14" s="225" t="s">
        <v>252</v>
      </c>
      <c r="Y14" s="220" t="s">
        <v>253</v>
      </c>
      <c r="Z14" s="225" t="s">
        <v>254</v>
      </c>
      <c r="AA14" s="225" t="s">
        <v>255</v>
      </c>
      <c r="AB14" s="225" t="s">
        <v>256</v>
      </c>
      <c r="AC14" s="225" t="s">
        <v>257</v>
      </c>
      <c r="AD14" s="225" t="s">
        <v>258</v>
      </c>
      <c r="AE14" s="225" t="s">
        <v>259</v>
      </c>
      <c r="AF14" s="225" t="s">
        <v>187</v>
      </c>
      <c r="AG14" s="220" t="s">
        <v>260</v>
      </c>
      <c r="AH14" s="220" t="s">
        <v>261</v>
      </c>
      <c r="AI14" s="220" t="s">
        <v>262</v>
      </c>
      <c r="AJ14" s="220" t="s">
        <v>263</v>
      </c>
      <c r="AK14" s="220" t="s">
        <v>264</v>
      </c>
      <c r="AL14" s="220" t="s">
        <v>265</v>
      </c>
      <c r="AM14" s="220" t="s">
        <v>266</v>
      </c>
      <c r="AN14" s="226" t="s">
        <v>247</v>
      </c>
      <c r="AO14" s="227" t="s">
        <v>267</v>
      </c>
      <c r="AP14" s="228" t="s">
        <v>268</v>
      </c>
      <c r="AQ14" s="229" t="s">
        <v>61</v>
      </c>
      <c r="AR14" s="230" t="s">
        <v>256</v>
      </c>
      <c r="AS14" s="230" t="s">
        <v>43</v>
      </c>
      <c r="AT14" s="231" t="s">
        <v>37</v>
      </c>
      <c r="AU14" s="232" t="s">
        <v>45</v>
      </c>
      <c r="AV14" s="233" t="s">
        <v>38</v>
      </c>
      <c r="AW14" s="234" t="s">
        <v>44</v>
      </c>
      <c r="AX14" s="231" t="s">
        <v>37</v>
      </c>
      <c r="AY14" s="232" t="s">
        <v>45</v>
      </c>
      <c r="AZ14" s="233" t="s">
        <v>38</v>
      </c>
      <c r="BA14" s="234" t="s">
        <v>44</v>
      </c>
      <c r="BB14" s="231" t="s">
        <v>37</v>
      </c>
      <c r="BC14" s="232" t="s">
        <v>45</v>
      </c>
      <c r="BD14" s="233" t="s">
        <v>38</v>
      </c>
      <c r="BE14" s="234" t="s">
        <v>44</v>
      </c>
      <c r="BF14" s="231" t="s">
        <v>37</v>
      </c>
      <c r="BG14" s="232" t="s">
        <v>45</v>
      </c>
      <c r="BH14" s="233" t="s">
        <v>38</v>
      </c>
      <c r="BI14" s="234" t="s">
        <v>44</v>
      </c>
      <c r="BJ14" s="231" t="s">
        <v>37</v>
      </c>
      <c r="BK14" s="232" t="s">
        <v>45</v>
      </c>
      <c r="BL14" s="233" t="s">
        <v>38</v>
      </c>
      <c r="BM14" s="234" t="s">
        <v>44</v>
      </c>
      <c r="BN14" s="235" t="s">
        <v>44</v>
      </c>
      <c r="BO14" s="235" t="s">
        <v>269</v>
      </c>
      <c r="BP14" s="235"/>
      <c r="BQ14" s="276"/>
      <c r="BR14" s="276"/>
    </row>
    <row r="15" spans="1:70" ht="30.75" customHeight="1" thickBot="1">
      <c r="A15" s="107">
        <v>4</v>
      </c>
      <c r="B15" s="37" t="s">
        <v>16</v>
      </c>
      <c r="C15" s="37" t="s">
        <v>17</v>
      </c>
      <c r="D15" s="237" t="s">
        <v>270</v>
      </c>
      <c r="E15" s="237" t="s">
        <v>271</v>
      </c>
      <c r="F15" s="84">
        <v>23988</v>
      </c>
      <c r="G15" s="238">
        <f>(41640-F15)/365</f>
        <v>48.36164383561644</v>
      </c>
      <c r="H15" s="107"/>
      <c r="I15" s="89" t="s">
        <v>94</v>
      </c>
      <c r="J15" s="107">
        <v>100</v>
      </c>
      <c r="K15" s="107" t="s">
        <v>73</v>
      </c>
      <c r="L15" s="239" t="s">
        <v>272</v>
      </c>
      <c r="M15" s="239"/>
      <c r="N15" s="90" t="s">
        <v>95</v>
      </c>
      <c r="O15" s="43" t="s">
        <v>96</v>
      </c>
      <c r="P15" s="240" t="s">
        <v>97</v>
      </c>
      <c r="Q15" s="33" t="s">
        <v>15</v>
      </c>
      <c r="R15" s="241">
        <v>2</v>
      </c>
      <c r="S15" s="34">
        <v>200</v>
      </c>
      <c r="T15" s="34">
        <v>2012</v>
      </c>
      <c r="U15" s="68" t="s">
        <v>18</v>
      </c>
      <c r="V15" s="242" t="s">
        <v>193</v>
      </c>
      <c r="W15" s="68" t="s">
        <v>18</v>
      </c>
      <c r="X15" s="68" t="s">
        <v>18</v>
      </c>
      <c r="Y15" s="68" t="s">
        <v>25</v>
      </c>
      <c r="Z15" s="68"/>
      <c r="AA15" s="68" t="s">
        <v>114</v>
      </c>
      <c r="AB15" s="68" t="s">
        <v>114</v>
      </c>
      <c r="AC15" s="68"/>
      <c r="AD15" s="68"/>
      <c r="AE15" s="68"/>
      <c r="AF15" s="68"/>
      <c r="AG15" s="69" t="s">
        <v>273</v>
      </c>
      <c r="AH15" s="37"/>
      <c r="AI15" s="37" t="s">
        <v>274</v>
      </c>
      <c r="AJ15" s="243" t="s">
        <v>275</v>
      </c>
      <c r="AK15" s="35"/>
      <c r="AL15" s="34" t="s">
        <v>276</v>
      </c>
      <c r="AM15" s="34" t="s">
        <v>277</v>
      </c>
      <c r="AN15" s="244"/>
      <c r="AO15" s="37" t="s">
        <v>155</v>
      </c>
      <c r="AP15" s="37" t="s">
        <v>278</v>
      </c>
      <c r="AQ15" s="62" t="str">
        <f>K15</f>
        <v>A Pos</v>
      </c>
      <c r="AR15" s="70" t="s">
        <v>114</v>
      </c>
      <c r="AS15" s="70">
        <v>1</v>
      </c>
      <c r="AT15" s="61">
        <v>0.397916666666667</v>
      </c>
      <c r="AU15" s="65">
        <v>0.003472222222222222</v>
      </c>
      <c r="AV15" s="64">
        <v>0.45479166666666665</v>
      </c>
      <c r="AW15" s="66">
        <f>AV15-AT15-AU15</f>
        <v>0.05340277777777745</v>
      </c>
      <c r="AX15" s="65">
        <f>AV15</f>
        <v>0.45479166666666665</v>
      </c>
      <c r="AY15" s="65">
        <v>0.003472222222222222</v>
      </c>
      <c r="AZ15" s="64">
        <v>0.5152546296296296</v>
      </c>
      <c r="BA15" s="66">
        <f>AZ15-AX15-AY15</f>
        <v>0.05699074074074077</v>
      </c>
      <c r="BB15" s="65">
        <f>AZ15</f>
        <v>0.5152546296296296</v>
      </c>
      <c r="BC15" s="65">
        <v>0.003472222222222222</v>
      </c>
      <c r="BD15" s="64">
        <v>0.5760300925925926</v>
      </c>
      <c r="BE15" s="66">
        <f>BD15-BB15-BC15</f>
        <v>0.057303240740740766</v>
      </c>
      <c r="BF15" s="65">
        <f>BD15</f>
        <v>0.5760300925925926</v>
      </c>
      <c r="BG15" s="65">
        <v>0.003472222222222222</v>
      </c>
      <c r="BH15" s="64">
        <v>0.636087962962963</v>
      </c>
      <c r="BI15" s="66">
        <f>BH15-BF15-BG15</f>
        <v>0.056585648148148135</v>
      </c>
      <c r="BJ15" s="65">
        <f>BH15</f>
        <v>0.636087962962963</v>
      </c>
      <c r="BK15" s="65">
        <v>0.003472222222222222</v>
      </c>
      <c r="BL15" s="64">
        <v>0.636087962962963</v>
      </c>
      <c r="BM15" s="66">
        <f>BL15-BJ15-BK15</f>
        <v>-0.003472222222222222</v>
      </c>
      <c r="BN15" s="65">
        <f>BM15+BE15+BA15+AW15+BI15</f>
        <v>0.22081018518518492</v>
      </c>
      <c r="BO15" s="61">
        <v>0</v>
      </c>
      <c r="BP15" s="66">
        <f>BN15+BO15</f>
        <v>0.22081018518518492</v>
      </c>
      <c r="BQ15" s="67"/>
      <c r="BR15" s="67">
        <v>11</v>
      </c>
    </row>
    <row r="16" spans="1:70" ht="30.75" customHeight="1" thickBot="1">
      <c r="A16" s="107">
        <v>10</v>
      </c>
      <c r="B16" s="37" t="s">
        <v>16</v>
      </c>
      <c r="C16" s="37" t="s">
        <v>17</v>
      </c>
      <c r="D16" s="237" t="s">
        <v>279</v>
      </c>
      <c r="E16" s="237" t="s">
        <v>280</v>
      </c>
      <c r="F16" s="245"/>
      <c r="G16" s="238">
        <f>(41640-F16)/365</f>
        <v>114.08219178082192</v>
      </c>
      <c r="H16" s="107" t="s">
        <v>281</v>
      </c>
      <c r="I16" s="246" t="s">
        <v>282</v>
      </c>
      <c r="J16" s="107">
        <v>106</v>
      </c>
      <c r="K16" s="107" t="s">
        <v>98</v>
      </c>
      <c r="L16" s="239" t="s">
        <v>283</v>
      </c>
      <c r="M16" s="239" t="s">
        <v>284</v>
      </c>
      <c r="N16" s="239" t="s">
        <v>285</v>
      </c>
      <c r="O16" s="107" t="s">
        <v>286</v>
      </c>
      <c r="P16" s="247" t="s">
        <v>287</v>
      </c>
      <c r="Q16" s="33" t="s">
        <v>34</v>
      </c>
      <c r="R16" s="241">
        <v>4</v>
      </c>
      <c r="S16" s="34">
        <v>250</v>
      </c>
      <c r="T16" s="34">
        <v>2009</v>
      </c>
      <c r="U16" s="68" t="s">
        <v>18</v>
      </c>
      <c r="V16" s="242" t="s">
        <v>193</v>
      </c>
      <c r="W16" s="68" t="s">
        <v>18</v>
      </c>
      <c r="X16" s="68" t="s">
        <v>18</v>
      </c>
      <c r="Y16" s="68"/>
      <c r="Z16" s="68"/>
      <c r="AA16" s="68" t="s">
        <v>288</v>
      </c>
      <c r="AB16" s="68" t="s">
        <v>288</v>
      </c>
      <c r="AC16" s="68"/>
      <c r="AD16" s="68"/>
      <c r="AE16" s="68"/>
      <c r="AF16" s="68"/>
      <c r="AG16" s="69" t="s">
        <v>289</v>
      </c>
      <c r="AH16" s="37" t="s">
        <v>203</v>
      </c>
      <c r="AI16" s="37" t="s">
        <v>290</v>
      </c>
      <c r="AJ16" s="243" t="s">
        <v>291</v>
      </c>
      <c r="AK16" s="35" t="s">
        <v>292</v>
      </c>
      <c r="AL16" s="34"/>
      <c r="AM16" s="34"/>
      <c r="AN16" s="244"/>
      <c r="AO16" s="37"/>
      <c r="AP16" s="37" t="s">
        <v>293</v>
      </c>
      <c r="AQ16" s="62" t="str">
        <f>K16</f>
        <v>A Neg</v>
      </c>
      <c r="AR16" s="70" t="s">
        <v>114</v>
      </c>
      <c r="AS16" s="70">
        <v>2</v>
      </c>
      <c r="AT16" s="248">
        <v>0.402083333333331</v>
      </c>
      <c r="AU16" s="65">
        <v>0.003472222222222222</v>
      </c>
      <c r="AV16" s="64">
        <v>0.4570254629629629</v>
      </c>
      <c r="AW16" s="66">
        <f>AV16-AT16-AU16</f>
        <v>0.051469907407409685</v>
      </c>
      <c r="AX16" s="65">
        <f>AV16</f>
        <v>0.4570254629629629</v>
      </c>
      <c r="AY16" s="65">
        <v>0.003472222222222222</v>
      </c>
      <c r="AZ16" s="64">
        <v>0.5241435185185185</v>
      </c>
      <c r="BA16" s="66">
        <f>AZ16-AX16-AY16</f>
        <v>0.06364583333333333</v>
      </c>
      <c r="BB16" s="65">
        <f>AZ16</f>
        <v>0.5241435185185185</v>
      </c>
      <c r="BC16" s="65">
        <v>0.003472222222222222</v>
      </c>
      <c r="BD16" s="64">
        <v>0.5891087962962963</v>
      </c>
      <c r="BE16" s="66">
        <f>BD16-BB16-BC16</f>
        <v>0.061493055555555606</v>
      </c>
      <c r="BF16" s="65">
        <f>BD16</f>
        <v>0.5891087962962963</v>
      </c>
      <c r="BG16" s="65">
        <v>0.003472222222222222</v>
      </c>
      <c r="BH16" s="64">
        <v>0.6565277777777777</v>
      </c>
      <c r="BI16" s="66">
        <f>BH16-BF16-BG16</f>
        <v>0.06394675925925918</v>
      </c>
      <c r="BJ16" s="65">
        <f>BH16</f>
        <v>0.6565277777777777</v>
      </c>
      <c r="BK16" s="65">
        <v>0.003472222222222222</v>
      </c>
      <c r="BL16" s="64">
        <v>0.6565277777777777</v>
      </c>
      <c r="BM16" s="66">
        <f>BL16-BJ16-BK16</f>
        <v>-0.003472222222222222</v>
      </c>
      <c r="BN16" s="65">
        <f>BM16+BE16+BA16+AW16+BI16</f>
        <v>0.2370833333333356</v>
      </c>
      <c r="BO16" s="61">
        <v>0.013888888888888888</v>
      </c>
      <c r="BP16" s="66">
        <f>BN16+BO16</f>
        <v>0.2509722222222245</v>
      </c>
      <c r="BQ16" s="67"/>
      <c r="BR16" s="67">
        <v>9</v>
      </c>
    </row>
    <row r="17" spans="1:70" ht="30.75" customHeight="1" thickBot="1">
      <c r="A17" s="107">
        <v>18</v>
      </c>
      <c r="B17" s="37" t="s">
        <v>16</v>
      </c>
      <c r="C17" s="37" t="s">
        <v>17</v>
      </c>
      <c r="D17" s="237" t="s">
        <v>294</v>
      </c>
      <c r="E17" s="237" t="s">
        <v>295</v>
      </c>
      <c r="F17" s="245">
        <v>23716</v>
      </c>
      <c r="G17" s="238">
        <f>(41640-F17)/365</f>
        <v>49.106849315068494</v>
      </c>
      <c r="H17" s="107" t="s">
        <v>296</v>
      </c>
      <c r="I17" s="246" t="s">
        <v>126</v>
      </c>
      <c r="J17" s="107">
        <v>102</v>
      </c>
      <c r="K17" s="107" t="s">
        <v>73</v>
      </c>
      <c r="L17" s="239" t="s">
        <v>297</v>
      </c>
      <c r="M17" s="239" t="s">
        <v>298</v>
      </c>
      <c r="N17" s="239" t="s">
        <v>299</v>
      </c>
      <c r="O17" s="107" t="s">
        <v>127</v>
      </c>
      <c r="P17" s="247" t="s">
        <v>300</v>
      </c>
      <c r="Q17" s="33" t="s">
        <v>15</v>
      </c>
      <c r="R17" s="241">
        <v>4</v>
      </c>
      <c r="S17" s="34">
        <v>350</v>
      </c>
      <c r="T17" s="34">
        <v>2013</v>
      </c>
      <c r="U17" s="68" t="s">
        <v>18</v>
      </c>
      <c r="V17" s="242" t="s">
        <v>193</v>
      </c>
      <c r="W17" s="68" t="s">
        <v>18</v>
      </c>
      <c r="X17" s="68" t="s">
        <v>18</v>
      </c>
      <c r="Y17" s="68" t="s">
        <v>25</v>
      </c>
      <c r="Z17" s="68" t="s">
        <v>194</v>
      </c>
      <c r="AA17" s="68" t="s">
        <v>114</v>
      </c>
      <c r="AB17" s="68" t="s">
        <v>114</v>
      </c>
      <c r="AC17" s="68"/>
      <c r="AD17" s="68"/>
      <c r="AE17" s="68"/>
      <c r="AF17" s="68"/>
      <c r="AG17" s="69" t="s">
        <v>301</v>
      </c>
      <c r="AH17" s="37"/>
      <c r="AI17" s="37" t="s">
        <v>302</v>
      </c>
      <c r="AJ17" s="243" t="s">
        <v>303</v>
      </c>
      <c r="AK17" s="35" t="s">
        <v>304</v>
      </c>
      <c r="AL17" s="34" t="s">
        <v>127</v>
      </c>
      <c r="AM17" s="34"/>
      <c r="AN17" s="244" t="s">
        <v>305</v>
      </c>
      <c r="AO17" s="37" t="s">
        <v>278</v>
      </c>
      <c r="AP17" s="37" t="s">
        <v>278</v>
      </c>
      <c r="AQ17" s="62" t="str">
        <f>K17</f>
        <v>A Pos</v>
      </c>
      <c r="AR17" s="70" t="s">
        <v>288</v>
      </c>
      <c r="AS17" s="70" t="s">
        <v>3</v>
      </c>
      <c r="AT17" s="248">
        <v>0.404861111111111</v>
      </c>
      <c r="AU17" s="65">
        <v>0.003472222222222222</v>
      </c>
      <c r="AV17" s="64">
        <v>0.5035185185185186</v>
      </c>
      <c r="AW17" s="66">
        <f>AV17-AT17-AU17</f>
        <v>0.09518518518518536</v>
      </c>
      <c r="AX17" s="65">
        <f>AV17</f>
        <v>0.5035185185185186</v>
      </c>
      <c r="AY17" s="65">
        <v>0.003472222222222222</v>
      </c>
      <c r="AZ17" s="64">
        <v>0.5035185185185186</v>
      </c>
      <c r="BA17" s="66">
        <f>AZ17-AX17-AY17</f>
        <v>-0.003472222222222222</v>
      </c>
      <c r="BB17" s="65">
        <f>AZ17</f>
        <v>0.5035185185185186</v>
      </c>
      <c r="BC17" s="65">
        <v>0.003472222222222222</v>
      </c>
      <c r="BD17" s="64">
        <v>0.5035185185185186</v>
      </c>
      <c r="BE17" s="66">
        <f>BD17-BB17-BC17</f>
        <v>-0.003472222222222222</v>
      </c>
      <c r="BF17" s="65">
        <f>BD17</f>
        <v>0.5035185185185186</v>
      </c>
      <c r="BG17" s="65">
        <v>0.003472222222222222</v>
      </c>
      <c r="BH17" s="64">
        <v>0.5035185185185186</v>
      </c>
      <c r="BI17" s="66">
        <f>BH17-BF17-BG17</f>
        <v>-0.003472222222222222</v>
      </c>
      <c r="BJ17" s="65">
        <f>BH17</f>
        <v>0.5035185185185186</v>
      </c>
      <c r="BK17" s="65">
        <v>0.003472222222222222</v>
      </c>
      <c r="BL17" s="64">
        <v>0.5035185185185186</v>
      </c>
      <c r="BM17" s="66">
        <f>BL17-BJ17-BK17</f>
        <v>-0.003472222222222222</v>
      </c>
      <c r="BN17" s="65">
        <f>BM17+BE17+BA17+AW17+BI17</f>
        <v>0.08129629629629646</v>
      </c>
      <c r="BO17" s="61">
        <v>0</v>
      </c>
      <c r="BP17" s="66">
        <f>BN17+BO17</f>
        <v>0.08129629629629646</v>
      </c>
      <c r="BQ17" s="67">
        <v>1</v>
      </c>
      <c r="BR17" s="67">
        <v>1</v>
      </c>
    </row>
    <row r="18" spans="1:70" ht="30.75" customHeight="1" hidden="1">
      <c r="A18" s="107">
        <v>16</v>
      </c>
      <c r="B18" s="37" t="s">
        <v>16</v>
      </c>
      <c r="C18" s="37" t="s">
        <v>72</v>
      </c>
      <c r="D18" s="237" t="s">
        <v>306</v>
      </c>
      <c r="E18" s="237" t="s">
        <v>307</v>
      </c>
      <c r="F18" s="245">
        <v>23450</v>
      </c>
      <c r="G18" s="238">
        <f>(41640-F18)/365</f>
        <v>49.83561643835616</v>
      </c>
      <c r="H18" s="107" t="s">
        <v>308</v>
      </c>
      <c r="I18" s="246" t="s">
        <v>309</v>
      </c>
      <c r="J18" s="107">
        <v>105</v>
      </c>
      <c r="K18" s="107" t="s">
        <v>310</v>
      </c>
      <c r="L18" s="239" t="s">
        <v>311</v>
      </c>
      <c r="M18" s="239" t="s">
        <v>312</v>
      </c>
      <c r="N18" s="239"/>
      <c r="O18" s="107" t="s">
        <v>313</v>
      </c>
      <c r="P18" s="247" t="s">
        <v>111</v>
      </c>
      <c r="Q18" s="33" t="s">
        <v>15</v>
      </c>
      <c r="R18" s="241">
        <v>2</v>
      </c>
      <c r="S18" s="34">
        <v>200</v>
      </c>
      <c r="T18" s="34"/>
      <c r="U18" s="68" t="s">
        <v>18</v>
      </c>
      <c r="V18" s="242" t="s">
        <v>193</v>
      </c>
      <c r="W18" s="68"/>
      <c r="X18" s="68"/>
      <c r="Y18" s="68"/>
      <c r="Z18" s="249" t="s">
        <v>219</v>
      </c>
      <c r="AA18" s="68" t="s">
        <v>114</v>
      </c>
      <c r="AB18" s="68" t="s">
        <v>314</v>
      </c>
      <c r="AC18" s="68"/>
      <c r="AD18" s="68"/>
      <c r="AE18" s="68"/>
      <c r="AF18" s="68"/>
      <c r="AG18" s="69" t="s">
        <v>315</v>
      </c>
      <c r="AH18" s="37" t="s">
        <v>203</v>
      </c>
      <c r="AI18" s="37"/>
      <c r="AJ18" s="243"/>
      <c r="AK18" s="35"/>
      <c r="AL18" s="34"/>
      <c r="AM18" s="34"/>
      <c r="AN18" s="244"/>
      <c r="AO18" s="37"/>
      <c r="AP18" s="37" t="s">
        <v>316</v>
      </c>
      <c r="AQ18" s="62" t="str">
        <f>K18</f>
        <v>A pos</v>
      </c>
      <c r="AR18" s="70" t="s">
        <v>114</v>
      </c>
      <c r="AS18" s="70" t="s">
        <v>3</v>
      </c>
      <c r="AT18" s="61">
        <v>0.404166666666667</v>
      </c>
      <c r="AU18" s="65">
        <v>0.003472222222222222</v>
      </c>
      <c r="AV18" s="64">
        <v>0.6505787037037037</v>
      </c>
      <c r="AW18" s="66">
        <f>AV18-AT18-AU18</f>
        <v>0.24293981481481453</v>
      </c>
      <c r="AX18" s="65">
        <f>AV18</f>
        <v>0.6505787037037037</v>
      </c>
      <c r="AY18" s="65">
        <v>0.003472222222222222</v>
      </c>
      <c r="AZ18" s="64">
        <v>0.6505787037037037</v>
      </c>
      <c r="BA18" s="66">
        <f>AZ18-AX18-AY18</f>
        <v>-0.003472222222222222</v>
      </c>
      <c r="BB18" s="65">
        <f>AZ18</f>
        <v>0.6505787037037037</v>
      </c>
      <c r="BC18" s="65">
        <v>0.003472222222222222</v>
      </c>
      <c r="BD18" s="64">
        <v>0.6505787037037037</v>
      </c>
      <c r="BE18" s="66">
        <f>BD18-BB18-BC18</f>
        <v>-0.003472222222222222</v>
      </c>
      <c r="BF18" s="65">
        <f>BD18</f>
        <v>0.6505787037037037</v>
      </c>
      <c r="BG18" s="65">
        <v>0.003472222222222222</v>
      </c>
      <c r="BH18" s="64">
        <v>0.6505787037037037</v>
      </c>
      <c r="BI18" s="66">
        <f>BH18-BF18-BG18</f>
        <v>-0.003472222222222222</v>
      </c>
      <c r="BJ18" s="65">
        <f>BH18</f>
        <v>0.6505787037037037</v>
      </c>
      <c r="BK18" s="65">
        <v>0.003472222222222222</v>
      </c>
      <c r="BL18" s="64">
        <v>0.6505787037037037</v>
      </c>
      <c r="BM18" s="66">
        <f>BL18-BJ18-BK18</f>
        <v>-0.003472222222222222</v>
      </c>
      <c r="BN18" s="65">
        <f>BM18+BE18+BA18+AW18+BI18</f>
        <v>0.22905092592592566</v>
      </c>
      <c r="BO18" s="61">
        <v>0</v>
      </c>
      <c r="BP18" s="66">
        <f>BN18+BO18</f>
        <v>0.22905092592592566</v>
      </c>
      <c r="BQ18" s="67">
        <v>1</v>
      </c>
      <c r="BR18" s="67">
        <v>1</v>
      </c>
    </row>
    <row r="19" spans="1:70" ht="30.75" customHeight="1" hidden="1">
      <c r="A19" s="107">
        <v>14</v>
      </c>
      <c r="B19" s="37" t="s">
        <v>16</v>
      </c>
      <c r="C19" s="37" t="s">
        <v>72</v>
      </c>
      <c r="D19" s="237" t="s">
        <v>317</v>
      </c>
      <c r="E19" s="237" t="s">
        <v>318</v>
      </c>
      <c r="F19" s="250">
        <v>26020</v>
      </c>
      <c r="G19" s="238">
        <f>(41640-F19)/365</f>
        <v>42.794520547945204</v>
      </c>
      <c r="H19" s="107" t="s">
        <v>319</v>
      </c>
      <c r="I19" s="246" t="s">
        <v>320</v>
      </c>
      <c r="J19" s="107">
        <v>104</v>
      </c>
      <c r="K19" s="107" t="s">
        <v>70</v>
      </c>
      <c r="L19" s="239"/>
      <c r="M19" s="239"/>
      <c r="N19" s="239" t="s">
        <v>71</v>
      </c>
      <c r="O19" s="107" t="s">
        <v>321</v>
      </c>
      <c r="P19" s="247" t="s">
        <v>322</v>
      </c>
      <c r="Q19" s="33" t="s">
        <v>15</v>
      </c>
      <c r="R19" s="241">
        <v>4</v>
      </c>
      <c r="S19" s="34" t="s">
        <v>69</v>
      </c>
      <c r="T19" s="34"/>
      <c r="U19" s="68" t="s">
        <v>18</v>
      </c>
      <c r="V19" s="242" t="s">
        <v>193</v>
      </c>
      <c r="W19" s="68"/>
      <c r="X19" s="68"/>
      <c r="Y19" s="68"/>
      <c r="Z19" s="249" t="s">
        <v>219</v>
      </c>
      <c r="AA19" s="68" t="s">
        <v>114</v>
      </c>
      <c r="AB19" s="68" t="s">
        <v>114</v>
      </c>
      <c r="AC19" s="68"/>
      <c r="AD19" s="68"/>
      <c r="AE19" s="68"/>
      <c r="AF19" s="68"/>
      <c r="AG19" s="69" t="s">
        <v>323</v>
      </c>
      <c r="AH19" s="37"/>
      <c r="AI19" s="37" t="s">
        <v>324</v>
      </c>
      <c r="AJ19" s="243"/>
      <c r="AK19" s="35"/>
      <c r="AL19" s="34"/>
      <c r="AM19" s="34"/>
      <c r="AN19" s="244" t="s">
        <v>325</v>
      </c>
      <c r="AO19" s="37" t="s">
        <v>155</v>
      </c>
      <c r="AP19" s="37" t="s">
        <v>47</v>
      </c>
      <c r="AQ19" s="62" t="str">
        <f>K19</f>
        <v>O Pos</v>
      </c>
      <c r="AR19" s="70" t="s">
        <v>114</v>
      </c>
      <c r="AS19" s="70" t="s">
        <v>3</v>
      </c>
      <c r="AT19" s="248">
        <v>0.40347222222222223</v>
      </c>
      <c r="AU19" s="65">
        <v>0.003472222222222222</v>
      </c>
      <c r="AV19" s="64"/>
      <c r="AW19" s="66">
        <f>AV19-AT19-AU19</f>
        <v>-0.40694444444444444</v>
      </c>
      <c r="AX19" s="65">
        <f>AV19</f>
        <v>0</v>
      </c>
      <c r="AY19" s="65">
        <v>0.003472222222222222</v>
      </c>
      <c r="AZ19" s="64"/>
      <c r="BA19" s="66">
        <f>AZ19-AX19-AY19</f>
        <v>-0.003472222222222222</v>
      </c>
      <c r="BB19" s="65">
        <f>AZ19</f>
        <v>0</v>
      </c>
      <c r="BC19" s="65">
        <v>0.003472222222222222</v>
      </c>
      <c r="BD19" s="64"/>
      <c r="BE19" s="66">
        <f>BD19-BB19-BC19</f>
        <v>-0.003472222222222222</v>
      </c>
      <c r="BF19" s="65">
        <f>BD19</f>
        <v>0</v>
      </c>
      <c r="BG19" s="65">
        <v>0.003472222222222222</v>
      </c>
      <c r="BH19" s="64"/>
      <c r="BI19" s="66">
        <f>BH19-BF19-BG19</f>
        <v>-0.003472222222222222</v>
      </c>
      <c r="BJ19" s="65">
        <f>BH19</f>
        <v>0</v>
      </c>
      <c r="BK19" s="65">
        <v>0.003472222222222222</v>
      </c>
      <c r="BL19" s="64"/>
      <c r="BM19" s="66">
        <f>BL19-BJ19-BK19</f>
        <v>-0.003472222222222222</v>
      </c>
      <c r="BN19" s="65">
        <f>BM19+BE19+BA19+AW19+BI19</f>
        <v>-0.42083333333333334</v>
      </c>
      <c r="BO19" s="61">
        <v>0</v>
      </c>
      <c r="BP19" s="66">
        <f>BN19+BO19</f>
        <v>-0.42083333333333334</v>
      </c>
      <c r="BQ19" s="67">
        <v>0</v>
      </c>
      <c r="BR19" s="67">
        <v>1</v>
      </c>
    </row>
    <row r="20" spans="1:70" ht="9.75" customHeight="1" thickBot="1">
      <c r="A20" s="107"/>
      <c r="B20" s="37"/>
      <c r="C20" s="37"/>
      <c r="D20" s="237"/>
      <c r="E20" s="237"/>
      <c r="F20" s="251"/>
      <c r="G20" s="238"/>
      <c r="H20" s="107"/>
      <c r="I20" s="246"/>
      <c r="J20" s="107"/>
      <c r="K20" s="107"/>
      <c r="L20" s="239"/>
      <c r="M20" s="239"/>
      <c r="N20" s="239"/>
      <c r="O20" s="107"/>
      <c r="P20" s="247"/>
      <c r="Q20" s="33"/>
      <c r="R20" s="241"/>
      <c r="S20" s="34"/>
      <c r="T20" s="34"/>
      <c r="U20" s="68"/>
      <c r="V20" s="242"/>
      <c r="W20" s="68"/>
      <c r="X20" s="68"/>
      <c r="Y20" s="68"/>
      <c r="Z20" s="249"/>
      <c r="AA20" s="68"/>
      <c r="AB20" s="68"/>
      <c r="AC20" s="68"/>
      <c r="AD20" s="68"/>
      <c r="AE20" s="68"/>
      <c r="AF20" s="68"/>
      <c r="AG20" s="69"/>
      <c r="AH20" s="37"/>
      <c r="AI20" s="37"/>
      <c r="AJ20" s="243"/>
      <c r="AK20" s="35"/>
      <c r="AL20" s="34"/>
      <c r="AM20" s="34"/>
      <c r="AN20" s="244"/>
      <c r="AO20" s="37"/>
      <c r="AP20" s="37"/>
      <c r="AQ20" s="62"/>
      <c r="AR20" s="70"/>
      <c r="AS20" s="252" t="s">
        <v>219</v>
      </c>
      <c r="AT20" s="253"/>
      <c r="AU20" s="65"/>
      <c r="AV20" s="64"/>
      <c r="AW20" s="66"/>
      <c r="AX20" s="65"/>
      <c r="AY20" s="65"/>
      <c r="AZ20" s="64"/>
      <c r="BA20" s="66"/>
      <c r="BB20" s="65"/>
      <c r="BC20" s="65"/>
      <c r="BD20" s="64"/>
      <c r="BE20" s="66"/>
      <c r="BF20" s="65"/>
      <c r="BG20" s="65"/>
      <c r="BH20" s="64"/>
      <c r="BI20" s="66"/>
      <c r="BJ20" s="65"/>
      <c r="BK20" s="65"/>
      <c r="BL20" s="64"/>
      <c r="BM20" s="66"/>
      <c r="BN20" s="65"/>
      <c r="BO20" s="61"/>
      <c r="BP20" s="66"/>
      <c r="BQ20" s="67"/>
      <c r="BR20" s="67"/>
    </row>
    <row r="21" spans="1:70" ht="30.75" customHeight="1" thickBot="1">
      <c r="A21" s="107">
        <v>2</v>
      </c>
      <c r="B21" s="37" t="s">
        <v>220</v>
      </c>
      <c r="C21" s="37" t="s">
        <v>22</v>
      </c>
      <c r="D21" s="237" t="s">
        <v>326</v>
      </c>
      <c r="E21" s="237" t="s">
        <v>327</v>
      </c>
      <c r="F21" s="245">
        <v>27032</v>
      </c>
      <c r="G21" s="238">
        <f aca="true" t="shared" si="0" ref="G21:G38">(41640-F21)/365</f>
        <v>40.02191780821918</v>
      </c>
      <c r="H21" s="107" t="s">
        <v>328</v>
      </c>
      <c r="I21" s="246" t="s">
        <v>329</v>
      </c>
      <c r="J21" s="107">
        <v>39</v>
      </c>
      <c r="K21" s="107"/>
      <c r="L21" s="239"/>
      <c r="M21" s="239"/>
      <c r="N21" s="239" t="s">
        <v>330</v>
      </c>
      <c r="O21" s="107" t="s">
        <v>331</v>
      </c>
      <c r="P21" s="247" t="s">
        <v>332</v>
      </c>
      <c r="Q21" s="33" t="s">
        <v>15</v>
      </c>
      <c r="R21" s="241">
        <v>2</v>
      </c>
      <c r="S21" s="34">
        <v>300</v>
      </c>
      <c r="T21" s="34">
        <v>2012</v>
      </c>
      <c r="U21" s="68" t="s">
        <v>19</v>
      </c>
      <c r="V21" s="242" t="s">
        <v>193</v>
      </c>
      <c r="W21" s="68" t="s">
        <v>19</v>
      </c>
      <c r="X21" s="68"/>
      <c r="Y21" s="68" t="s">
        <v>333</v>
      </c>
      <c r="Z21" s="68"/>
      <c r="AA21" s="68"/>
      <c r="AB21" s="68"/>
      <c r="AC21" s="68"/>
      <c r="AD21" s="68"/>
      <c r="AE21" s="68"/>
      <c r="AF21" s="68"/>
      <c r="AG21" s="69" t="s">
        <v>334</v>
      </c>
      <c r="AH21" s="37" t="s">
        <v>203</v>
      </c>
      <c r="AI21" s="37" t="s">
        <v>302</v>
      </c>
      <c r="AJ21" s="243" t="s">
        <v>335</v>
      </c>
      <c r="AK21" s="35" t="s">
        <v>336</v>
      </c>
      <c r="AL21" s="34" t="s">
        <v>178</v>
      </c>
      <c r="AM21" s="34" t="s">
        <v>337</v>
      </c>
      <c r="AN21" s="244" t="s">
        <v>338</v>
      </c>
      <c r="AO21" s="37" t="s">
        <v>155</v>
      </c>
      <c r="AP21" s="37" t="s">
        <v>47</v>
      </c>
      <c r="AQ21" s="62">
        <f aca="true" t="shared" si="1" ref="AQ21:AQ38">K21</f>
        <v>0</v>
      </c>
      <c r="AR21" s="70" t="s">
        <v>47</v>
      </c>
      <c r="AS21" s="70">
        <v>1</v>
      </c>
      <c r="AT21" s="61">
        <v>0.3965277777777778</v>
      </c>
      <c r="AU21" s="65">
        <v>0</v>
      </c>
      <c r="AV21" s="64">
        <v>0.44581018518518517</v>
      </c>
      <c r="AW21" s="66">
        <f aca="true" t="shared" si="2" ref="AW21:AW38">AV21-AT21-AU21</f>
        <v>0.04928240740740736</v>
      </c>
      <c r="AX21" s="65">
        <f aca="true" t="shared" si="3" ref="AX21:AX38">AV21</f>
        <v>0.44581018518518517</v>
      </c>
      <c r="AY21" s="65">
        <v>0.003472222222222222</v>
      </c>
      <c r="AZ21" s="64">
        <v>0.4988657407407407</v>
      </c>
      <c r="BA21" s="66">
        <f aca="true" t="shared" si="4" ref="BA21:BA38">AZ21-AX21-AY21</f>
        <v>0.0495833333333333</v>
      </c>
      <c r="BB21" s="65">
        <f aca="true" t="shared" si="5" ref="BB21:BB38">AZ21</f>
        <v>0.4988657407407407</v>
      </c>
      <c r="BC21" s="65">
        <v>0.003472222222222222</v>
      </c>
      <c r="BD21" s="64">
        <v>0.5529282407407408</v>
      </c>
      <c r="BE21" s="66">
        <f aca="true" t="shared" si="6" ref="BE21:BE38">BD21-BB21-BC21</f>
        <v>0.050590277777777845</v>
      </c>
      <c r="BF21" s="65">
        <f aca="true" t="shared" si="7" ref="BF21:BF38">BD21</f>
        <v>0.5529282407407408</v>
      </c>
      <c r="BG21" s="65">
        <v>0.003472222222222222</v>
      </c>
      <c r="BH21" s="64">
        <v>0.6079861111111111</v>
      </c>
      <c r="BI21" s="66">
        <f aca="true" t="shared" si="8" ref="BI21:BI38">BH21-BF21-BG21</f>
        <v>0.05158564814814813</v>
      </c>
      <c r="BJ21" s="65">
        <f aca="true" t="shared" si="9" ref="BJ21:BJ38">BH21</f>
        <v>0.6079861111111111</v>
      </c>
      <c r="BK21" s="61">
        <v>0</v>
      </c>
      <c r="BL21" s="64">
        <v>0.6079861111111111</v>
      </c>
      <c r="BM21" s="66">
        <f aca="true" t="shared" si="10" ref="BM21:BM38">BL21-BJ21-BK21</f>
        <v>0</v>
      </c>
      <c r="BN21" s="65">
        <f aca="true" t="shared" si="11" ref="BN21:BN38">BM21+BE21+BA21+AW21+BI21</f>
        <v>0.20104166666666662</v>
      </c>
      <c r="BO21" s="61">
        <v>0</v>
      </c>
      <c r="BP21" s="66">
        <f aca="true" t="shared" si="12" ref="BP21:BP38">BN21+BO21</f>
        <v>0.20104166666666662</v>
      </c>
      <c r="BQ21" s="67"/>
      <c r="BR21" s="67">
        <v>21</v>
      </c>
    </row>
    <row r="22" spans="1:70" ht="30.75" customHeight="1" hidden="1">
      <c r="A22" s="107">
        <v>6</v>
      </c>
      <c r="B22" s="37" t="s">
        <v>204</v>
      </c>
      <c r="C22" s="37" t="s">
        <v>205</v>
      </c>
      <c r="D22" s="237" t="s">
        <v>339</v>
      </c>
      <c r="E22" s="237" t="s">
        <v>340</v>
      </c>
      <c r="F22" s="245">
        <v>29086</v>
      </c>
      <c r="G22" s="238">
        <f t="shared" si="0"/>
        <v>34.394520547945206</v>
      </c>
      <c r="H22" s="107" t="s">
        <v>341</v>
      </c>
      <c r="I22" s="246" t="s">
        <v>342</v>
      </c>
      <c r="J22" s="107">
        <v>113</v>
      </c>
      <c r="K22" s="107" t="s">
        <v>218</v>
      </c>
      <c r="L22" s="239" t="s">
        <v>343</v>
      </c>
      <c r="M22" s="239" t="s">
        <v>344</v>
      </c>
      <c r="N22" s="239" t="s">
        <v>345</v>
      </c>
      <c r="O22" s="107" t="s">
        <v>346</v>
      </c>
      <c r="P22" s="247" t="s">
        <v>347</v>
      </c>
      <c r="Q22" s="33" t="s">
        <v>79</v>
      </c>
      <c r="R22" s="241">
        <v>4</v>
      </c>
      <c r="S22" s="34">
        <v>390</v>
      </c>
      <c r="T22" s="34">
        <v>2010</v>
      </c>
      <c r="U22" s="68" t="s">
        <v>19</v>
      </c>
      <c r="V22" s="242" t="s">
        <v>193</v>
      </c>
      <c r="W22" s="68"/>
      <c r="X22" s="68"/>
      <c r="Y22" s="68"/>
      <c r="Z22" s="68"/>
      <c r="AA22" s="68" t="s">
        <v>288</v>
      </c>
      <c r="AB22" s="68" t="s">
        <v>288</v>
      </c>
      <c r="AC22" s="68"/>
      <c r="AD22" s="68"/>
      <c r="AE22" s="68"/>
      <c r="AF22" s="68"/>
      <c r="AG22" s="69" t="s">
        <v>348</v>
      </c>
      <c r="AH22" s="37" t="s">
        <v>203</v>
      </c>
      <c r="AI22" s="37" t="s">
        <v>349</v>
      </c>
      <c r="AJ22" s="243" t="s">
        <v>350</v>
      </c>
      <c r="AK22" s="35" t="s">
        <v>351</v>
      </c>
      <c r="AL22" s="34" t="s">
        <v>350</v>
      </c>
      <c r="AM22" s="34"/>
      <c r="AN22" s="244"/>
      <c r="AO22" s="37" t="s">
        <v>155</v>
      </c>
      <c r="AP22" s="37" t="s">
        <v>155</v>
      </c>
      <c r="AQ22" s="62" t="str">
        <f t="shared" si="1"/>
        <v> B Pos</v>
      </c>
      <c r="AR22" s="70" t="s">
        <v>288</v>
      </c>
      <c r="AS22" s="70">
        <v>2</v>
      </c>
      <c r="AT22" s="248">
        <v>0.399305555555555</v>
      </c>
      <c r="AU22" s="65">
        <v>0</v>
      </c>
      <c r="AV22" s="64">
        <v>0.45275462962962965</v>
      </c>
      <c r="AW22" s="66">
        <f t="shared" si="2"/>
        <v>0.05344907407407462</v>
      </c>
      <c r="AX22" s="65">
        <f t="shared" si="3"/>
        <v>0.45275462962962965</v>
      </c>
      <c r="AY22" s="65">
        <v>0.003472222222222222</v>
      </c>
      <c r="AZ22" s="64">
        <v>0.5089236111111112</v>
      </c>
      <c r="BA22" s="66">
        <f t="shared" si="4"/>
        <v>0.052696759259259304</v>
      </c>
      <c r="BB22" s="65">
        <f t="shared" si="5"/>
        <v>0.5089236111111112</v>
      </c>
      <c r="BC22" s="65">
        <v>0.003472222222222222</v>
      </c>
      <c r="BD22" s="64">
        <v>0.565462962962963</v>
      </c>
      <c r="BE22" s="66">
        <f t="shared" si="6"/>
        <v>0.05306712962962955</v>
      </c>
      <c r="BF22" s="65">
        <f t="shared" si="7"/>
        <v>0.565462962962963</v>
      </c>
      <c r="BG22" s="65">
        <v>0.003472222222222222</v>
      </c>
      <c r="BH22" s="64">
        <v>0.6226967592592593</v>
      </c>
      <c r="BI22" s="66">
        <f t="shared" si="8"/>
        <v>0.0537615740740741</v>
      </c>
      <c r="BJ22" s="65">
        <f t="shared" si="9"/>
        <v>0.6226967592592593</v>
      </c>
      <c r="BK22" s="61">
        <v>0</v>
      </c>
      <c r="BL22" s="64">
        <v>0.6226967592592593</v>
      </c>
      <c r="BM22" s="66">
        <f t="shared" si="10"/>
        <v>0</v>
      </c>
      <c r="BN22" s="65">
        <f t="shared" si="11"/>
        <v>0.21297453703703756</v>
      </c>
      <c r="BO22" s="61">
        <v>0</v>
      </c>
      <c r="BP22" s="66">
        <f t="shared" si="12"/>
        <v>0.21297453703703756</v>
      </c>
      <c r="BQ22" s="67"/>
      <c r="BR22" s="67">
        <v>18</v>
      </c>
    </row>
    <row r="23" spans="1:70" ht="30.75" customHeight="1" hidden="1">
      <c r="A23" s="107">
        <v>3</v>
      </c>
      <c r="B23" s="37" t="s">
        <v>204</v>
      </c>
      <c r="C23" s="37" t="s">
        <v>205</v>
      </c>
      <c r="D23" s="237" t="s">
        <v>352</v>
      </c>
      <c r="E23" s="237" t="s">
        <v>353</v>
      </c>
      <c r="F23" s="245">
        <v>31472</v>
      </c>
      <c r="G23" s="238">
        <f t="shared" si="0"/>
        <v>27.85753424657534</v>
      </c>
      <c r="H23" s="107" t="s">
        <v>354</v>
      </c>
      <c r="I23" s="246" t="s">
        <v>355</v>
      </c>
      <c r="J23" s="107">
        <v>111</v>
      </c>
      <c r="K23" s="107" t="s">
        <v>70</v>
      </c>
      <c r="L23" s="239"/>
      <c r="M23" s="239"/>
      <c r="N23" s="239" t="s">
        <v>356</v>
      </c>
      <c r="O23" s="107" t="s">
        <v>357</v>
      </c>
      <c r="P23" s="247" t="s">
        <v>358</v>
      </c>
      <c r="Q23" s="33" t="s">
        <v>15</v>
      </c>
      <c r="R23" s="241">
        <v>2</v>
      </c>
      <c r="S23" s="34">
        <v>300</v>
      </c>
      <c r="T23" s="34">
        <v>2010</v>
      </c>
      <c r="U23" s="68" t="s">
        <v>19</v>
      </c>
      <c r="V23" s="242" t="s">
        <v>193</v>
      </c>
      <c r="W23" s="68"/>
      <c r="X23" s="68"/>
      <c r="Y23" s="68"/>
      <c r="Z23" s="68"/>
      <c r="AA23" s="68" t="s">
        <v>359</v>
      </c>
      <c r="AB23" s="68" t="s">
        <v>114</v>
      </c>
      <c r="AC23" s="68"/>
      <c r="AD23" s="68"/>
      <c r="AE23" s="68"/>
      <c r="AF23" s="68"/>
      <c r="AG23" s="69" t="s">
        <v>360</v>
      </c>
      <c r="AH23" s="37" t="s">
        <v>203</v>
      </c>
      <c r="AI23" s="37" t="s">
        <v>361</v>
      </c>
      <c r="AJ23" s="243" t="s">
        <v>362</v>
      </c>
      <c r="AK23" s="35">
        <v>818825</v>
      </c>
      <c r="AL23" s="34"/>
      <c r="AM23" s="34"/>
      <c r="AN23" s="244"/>
      <c r="AO23" s="37" t="s">
        <v>155</v>
      </c>
      <c r="AP23" s="37" t="s">
        <v>155</v>
      </c>
      <c r="AQ23" s="62" t="str">
        <f t="shared" si="1"/>
        <v>O Pos</v>
      </c>
      <c r="AR23" s="70" t="s">
        <v>114</v>
      </c>
      <c r="AS23" s="70">
        <v>3</v>
      </c>
      <c r="AT23" s="61">
        <v>0.3972222222222222</v>
      </c>
      <c r="AU23" s="65">
        <v>0</v>
      </c>
      <c r="AV23" s="64">
        <v>0.4492824074074074</v>
      </c>
      <c r="AW23" s="66">
        <f t="shared" si="2"/>
        <v>0.05206018518518518</v>
      </c>
      <c r="AX23" s="65">
        <f t="shared" si="3"/>
        <v>0.4492824074074074</v>
      </c>
      <c r="AY23" s="65">
        <v>0.003472222222222222</v>
      </c>
      <c r="AZ23" s="64">
        <v>0.5049421296296296</v>
      </c>
      <c r="BA23" s="66">
        <f t="shared" si="4"/>
        <v>0.052187499999999984</v>
      </c>
      <c r="BB23" s="65">
        <f t="shared" si="5"/>
        <v>0.5049421296296296</v>
      </c>
      <c r="BC23" s="65">
        <v>0.003472222222222222</v>
      </c>
      <c r="BD23" s="64">
        <v>0.5648958333333333</v>
      </c>
      <c r="BE23" s="66">
        <f t="shared" si="6"/>
        <v>0.05648148148148145</v>
      </c>
      <c r="BF23" s="65">
        <f t="shared" si="7"/>
        <v>0.5648958333333333</v>
      </c>
      <c r="BG23" s="65">
        <v>0.003472222222222222</v>
      </c>
      <c r="BH23" s="64">
        <v>0.6245717592592592</v>
      </c>
      <c r="BI23" s="66">
        <f t="shared" si="8"/>
        <v>0.05620370370370374</v>
      </c>
      <c r="BJ23" s="65">
        <f t="shared" si="9"/>
        <v>0.6245717592592592</v>
      </c>
      <c r="BK23" s="61">
        <v>0</v>
      </c>
      <c r="BL23" s="64">
        <v>0.6245717592592592</v>
      </c>
      <c r="BM23" s="66">
        <f t="shared" si="10"/>
        <v>0</v>
      </c>
      <c r="BN23" s="65">
        <f t="shared" si="11"/>
        <v>0.21693287037037035</v>
      </c>
      <c r="BO23" s="61">
        <v>0</v>
      </c>
      <c r="BP23" s="66">
        <f t="shared" si="12"/>
        <v>0.21693287037037035</v>
      </c>
      <c r="BQ23" s="67"/>
      <c r="BR23" s="67">
        <v>16</v>
      </c>
    </row>
    <row r="24" spans="1:70" ht="30.75" customHeight="1" thickBot="1">
      <c r="A24" s="107">
        <v>20</v>
      </c>
      <c r="B24" s="37" t="s">
        <v>216</v>
      </c>
      <c r="C24" s="37" t="s">
        <v>217</v>
      </c>
      <c r="D24" s="237" t="s">
        <v>363</v>
      </c>
      <c r="E24" s="237" t="s">
        <v>364</v>
      </c>
      <c r="F24" s="245">
        <v>33037</v>
      </c>
      <c r="G24" s="238">
        <f t="shared" si="0"/>
        <v>23.56986301369863</v>
      </c>
      <c r="H24" s="107" t="s">
        <v>365</v>
      </c>
      <c r="I24" s="246" t="s">
        <v>366</v>
      </c>
      <c r="J24" s="107">
        <v>528</v>
      </c>
      <c r="K24" s="107" t="s">
        <v>84</v>
      </c>
      <c r="L24" s="239"/>
      <c r="M24" s="239"/>
      <c r="N24" s="239" t="s">
        <v>367</v>
      </c>
      <c r="O24" s="107" t="s">
        <v>368</v>
      </c>
      <c r="P24" s="247" t="s">
        <v>369</v>
      </c>
      <c r="Q24" s="33" t="s">
        <v>15</v>
      </c>
      <c r="R24" s="241">
        <v>2</v>
      </c>
      <c r="S24" s="34"/>
      <c r="T24" s="34">
        <v>2013</v>
      </c>
      <c r="U24" s="68" t="s">
        <v>19</v>
      </c>
      <c r="V24" s="242" t="s">
        <v>200</v>
      </c>
      <c r="W24" s="68" t="s">
        <v>19</v>
      </c>
      <c r="X24" s="68"/>
      <c r="Y24" s="68"/>
      <c r="Z24" s="68"/>
      <c r="AA24" s="68"/>
      <c r="AB24" s="68"/>
      <c r="AC24" s="68"/>
      <c r="AD24" s="68"/>
      <c r="AE24" s="68"/>
      <c r="AF24" s="68"/>
      <c r="AG24" s="69"/>
      <c r="AH24" s="37"/>
      <c r="AI24" s="37"/>
      <c r="AJ24" s="243"/>
      <c r="AK24" s="35"/>
      <c r="AL24" s="34"/>
      <c r="AM24" s="34"/>
      <c r="AN24" s="244"/>
      <c r="AO24" s="37"/>
      <c r="AP24" s="37"/>
      <c r="AQ24" s="62" t="str">
        <f t="shared" si="1"/>
        <v>O Neg</v>
      </c>
      <c r="AR24" s="70"/>
      <c r="AS24" s="70">
        <v>4</v>
      </c>
      <c r="AT24" s="61">
        <v>0.405555555555556</v>
      </c>
      <c r="AU24" s="65">
        <v>0</v>
      </c>
      <c r="AV24" s="64">
        <v>0.47457175925925926</v>
      </c>
      <c r="AW24" s="66">
        <f t="shared" si="2"/>
        <v>0.06901620370370326</v>
      </c>
      <c r="AX24" s="65">
        <f t="shared" si="3"/>
        <v>0.47457175925925926</v>
      </c>
      <c r="AY24" s="65">
        <v>0.003472222222222222</v>
      </c>
      <c r="AZ24" s="64">
        <v>0.528912037037037</v>
      </c>
      <c r="BA24" s="66">
        <f t="shared" si="4"/>
        <v>0.050868055555555555</v>
      </c>
      <c r="BB24" s="65">
        <f t="shared" si="5"/>
        <v>0.528912037037037</v>
      </c>
      <c r="BC24" s="65">
        <v>0.003472222222222222</v>
      </c>
      <c r="BD24" s="64">
        <v>0.5857523148148148</v>
      </c>
      <c r="BE24" s="66">
        <f t="shared" si="6"/>
        <v>0.05336805555555556</v>
      </c>
      <c r="BF24" s="65">
        <f t="shared" si="7"/>
        <v>0.5857523148148148</v>
      </c>
      <c r="BG24" s="65">
        <v>0.003472222222222222</v>
      </c>
      <c r="BH24" s="64">
        <v>0.6377430555555555</v>
      </c>
      <c r="BI24" s="66">
        <f t="shared" si="8"/>
        <v>0.0485185185185185</v>
      </c>
      <c r="BJ24" s="65">
        <f t="shared" si="9"/>
        <v>0.6377430555555555</v>
      </c>
      <c r="BK24" s="61">
        <v>0</v>
      </c>
      <c r="BL24" s="64">
        <v>0.6377430555555555</v>
      </c>
      <c r="BM24" s="66">
        <f t="shared" si="10"/>
        <v>0</v>
      </c>
      <c r="BN24" s="65">
        <f t="shared" si="11"/>
        <v>0.22177083333333286</v>
      </c>
      <c r="BO24" s="61">
        <v>0</v>
      </c>
      <c r="BP24" s="66">
        <f t="shared" si="12"/>
        <v>0.22177083333333286</v>
      </c>
      <c r="BQ24" s="67"/>
      <c r="BR24" s="67">
        <v>18</v>
      </c>
    </row>
    <row r="25" spans="1:70" ht="30.75" customHeight="1" thickBot="1">
      <c r="A25" s="107">
        <v>7</v>
      </c>
      <c r="B25" s="37" t="s">
        <v>16</v>
      </c>
      <c r="C25" s="37" t="s">
        <v>17</v>
      </c>
      <c r="D25" s="237" t="s">
        <v>294</v>
      </c>
      <c r="E25" s="237" t="s">
        <v>370</v>
      </c>
      <c r="F25" s="245">
        <v>34933</v>
      </c>
      <c r="G25" s="238">
        <f t="shared" si="0"/>
        <v>18.375342465753423</v>
      </c>
      <c r="H25" s="107" t="s">
        <v>296</v>
      </c>
      <c r="I25" s="246" t="s">
        <v>126</v>
      </c>
      <c r="J25" s="107">
        <v>101</v>
      </c>
      <c r="K25" s="107" t="s">
        <v>73</v>
      </c>
      <c r="L25" s="239" t="s">
        <v>297</v>
      </c>
      <c r="M25" s="239" t="s">
        <v>371</v>
      </c>
      <c r="N25" s="239" t="s">
        <v>371</v>
      </c>
      <c r="O25" s="107" t="s">
        <v>127</v>
      </c>
      <c r="P25" s="239" t="s">
        <v>300</v>
      </c>
      <c r="Q25" s="33" t="s">
        <v>15</v>
      </c>
      <c r="R25" s="241">
        <v>4</v>
      </c>
      <c r="S25" s="34">
        <v>350</v>
      </c>
      <c r="T25" s="34">
        <v>2012</v>
      </c>
      <c r="U25" s="68" t="s">
        <v>19</v>
      </c>
      <c r="V25" s="242" t="s">
        <v>193</v>
      </c>
      <c r="W25" s="68" t="s">
        <v>19</v>
      </c>
      <c r="X25" s="68" t="s">
        <v>19</v>
      </c>
      <c r="Y25" s="68"/>
      <c r="Z25" s="68"/>
      <c r="AA25" s="68" t="s">
        <v>288</v>
      </c>
      <c r="AB25" s="68" t="s">
        <v>288</v>
      </c>
      <c r="AC25" s="68"/>
      <c r="AD25" s="68"/>
      <c r="AE25" s="68"/>
      <c r="AF25" s="68"/>
      <c r="AG25" s="69" t="s">
        <v>372</v>
      </c>
      <c r="AH25" s="37"/>
      <c r="AI25" s="37" t="s">
        <v>302</v>
      </c>
      <c r="AJ25" s="243" t="s">
        <v>303</v>
      </c>
      <c r="AK25" s="35" t="s">
        <v>304</v>
      </c>
      <c r="AL25" s="34" t="s">
        <v>127</v>
      </c>
      <c r="AM25" s="34"/>
      <c r="AN25" s="244" t="s">
        <v>373</v>
      </c>
      <c r="AO25" s="37" t="s">
        <v>278</v>
      </c>
      <c r="AP25" s="37" t="s">
        <v>278</v>
      </c>
      <c r="AQ25" s="62" t="str">
        <f t="shared" si="1"/>
        <v>A Pos</v>
      </c>
      <c r="AR25" s="70" t="s">
        <v>288</v>
      </c>
      <c r="AS25" s="70">
        <v>5</v>
      </c>
      <c r="AT25" s="61">
        <v>0.399999999999999</v>
      </c>
      <c r="AU25" s="65">
        <v>0</v>
      </c>
      <c r="AV25" s="64">
        <v>0.45673611111111106</v>
      </c>
      <c r="AW25" s="66">
        <f t="shared" si="2"/>
        <v>0.05673611111111204</v>
      </c>
      <c r="AX25" s="65">
        <f t="shared" si="3"/>
        <v>0.45673611111111106</v>
      </c>
      <c r="AY25" s="65">
        <v>0.003472222222222222</v>
      </c>
      <c r="AZ25" s="64">
        <v>0.5161111111111111</v>
      </c>
      <c r="BA25" s="66">
        <f t="shared" si="4"/>
        <v>0.05590277777777779</v>
      </c>
      <c r="BB25" s="65">
        <f t="shared" si="5"/>
        <v>0.5161111111111111</v>
      </c>
      <c r="BC25" s="65">
        <v>0.003472222222222222</v>
      </c>
      <c r="BD25" s="64">
        <v>0.5772222222222222</v>
      </c>
      <c r="BE25" s="66">
        <f t="shared" si="6"/>
        <v>0.05763888888888889</v>
      </c>
      <c r="BF25" s="65">
        <f t="shared" si="7"/>
        <v>0.5772222222222222</v>
      </c>
      <c r="BG25" s="65">
        <v>0.003472222222222222</v>
      </c>
      <c r="BH25" s="64">
        <v>0.6374768518518519</v>
      </c>
      <c r="BI25" s="66">
        <f t="shared" si="8"/>
        <v>0.05678240740740746</v>
      </c>
      <c r="BJ25" s="65">
        <f t="shared" si="9"/>
        <v>0.6374768518518519</v>
      </c>
      <c r="BK25" s="61">
        <v>0</v>
      </c>
      <c r="BL25" s="64">
        <v>0.6374768518518519</v>
      </c>
      <c r="BM25" s="66">
        <f t="shared" si="10"/>
        <v>0</v>
      </c>
      <c r="BN25" s="65">
        <f t="shared" si="11"/>
        <v>0.22706018518518617</v>
      </c>
      <c r="BO25" s="61">
        <v>0</v>
      </c>
      <c r="BP25" s="66">
        <f t="shared" si="12"/>
        <v>0.22706018518518617</v>
      </c>
      <c r="BQ25" s="67"/>
      <c r="BR25" s="67">
        <v>16</v>
      </c>
    </row>
    <row r="26" spans="1:70" ht="30.75" customHeight="1" thickBot="1">
      <c r="A26" s="107">
        <v>1</v>
      </c>
      <c r="B26" s="37" t="s">
        <v>16</v>
      </c>
      <c r="C26" s="37" t="s">
        <v>17</v>
      </c>
      <c r="D26" s="237" t="s">
        <v>374</v>
      </c>
      <c r="E26" s="237" t="s">
        <v>375</v>
      </c>
      <c r="F26" s="245">
        <v>29776</v>
      </c>
      <c r="G26" s="238">
        <f t="shared" si="0"/>
        <v>32.50410958904109</v>
      </c>
      <c r="H26" s="107" t="s">
        <v>376</v>
      </c>
      <c r="I26" s="246" t="s">
        <v>124</v>
      </c>
      <c r="J26" s="107">
        <v>94</v>
      </c>
      <c r="K26" s="107" t="s">
        <v>70</v>
      </c>
      <c r="L26" s="239"/>
      <c r="M26" s="239"/>
      <c r="N26" s="239" t="s">
        <v>125</v>
      </c>
      <c r="O26" s="107" t="s">
        <v>112</v>
      </c>
      <c r="P26" s="247" t="s">
        <v>157</v>
      </c>
      <c r="Q26" s="33" t="s">
        <v>15</v>
      </c>
      <c r="R26" s="241">
        <v>2</v>
      </c>
      <c r="S26" s="34">
        <v>300</v>
      </c>
      <c r="T26" s="34">
        <v>2011</v>
      </c>
      <c r="U26" s="68" t="s">
        <v>19</v>
      </c>
      <c r="V26" s="242" t="s">
        <v>193</v>
      </c>
      <c r="W26" s="68" t="s">
        <v>199</v>
      </c>
      <c r="X26" s="68" t="s">
        <v>199</v>
      </c>
      <c r="Y26" s="68"/>
      <c r="Z26" s="68"/>
      <c r="AA26" s="68" t="s">
        <v>114</v>
      </c>
      <c r="AB26" s="68" t="s">
        <v>114</v>
      </c>
      <c r="AC26" s="68"/>
      <c r="AD26" s="68"/>
      <c r="AE26" s="68"/>
      <c r="AF26" s="68"/>
      <c r="AG26" s="69"/>
      <c r="AH26" s="37"/>
      <c r="AI26" s="37"/>
      <c r="AJ26" s="243"/>
      <c r="AK26" s="35"/>
      <c r="AL26" s="34"/>
      <c r="AM26" s="34"/>
      <c r="AN26" s="244"/>
      <c r="AO26" s="37"/>
      <c r="AP26" s="37"/>
      <c r="AQ26" s="62" t="str">
        <f t="shared" si="1"/>
        <v>O Pos</v>
      </c>
      <c r="AR26" s="70"/>
      <c r="AS26" s="70">
        <v>6</v>
      </c>
      <c r="AT26" s="61">
        <v>0.3958333333333333</v>
      </c>
      <c r="AU26" s="65">
        <v>0</v>
      </c>
      <c r="AV26" s="64">
        <v>0.44829861111111113</v>
      </c>
      <c r="AW26" s="66">
        <f t="shared" si="2"/>
        <v>0.05246527777777782</v>
      </c>
      <c r="AX26" s="65">
        <f t="shared" si="3"/>
        <v>0.44829861111111113</v>
      </c>
      <c r="AY26" s="65">
        <v>0.003472222222222222</v>
      </c>
      <c r="AZ26" s="64">
        <v>0.5053703703703704</v>
      </c>
      <c r="BA26" s="66">
        <f t="shared" si="4"/>
        <v>0.053599537037037</v>
      </c>
      <c r="BB26" s="65">
        <f t="shared" si="5"/>
        <v>0.5053703703703704</v>
      </c>
      <c r="BC26" s="65">
        <v>0.003472222222222222</v>
      </c>
      <c r="BD26" s="64">
        <v>0.5714930555555556</v>
      </c>
      <c r="BE26" s="66">
        <f t="shared" si="6"/>
        <v>0.06265046296296305</v>
      </c>
      <c r="BF26" s="65">
        <f t="shared" si="7"/>
        <v>0.5714930555555556</v>
      </c>
      <c r="BG26" s="65">
        <v>0.003472222222222222</v>
      </c>
      <c r="BH26" s="64">
        <v>0.6368402777777779</v>
      </c>
      <c r="BI26" s="66">
        <f t="shared" si="8"/>
        <v>0.061875</v>
      </c>
      <c r="BJ26" s="65">
        <f t="shared" si="9"/>
        <v>0.6368402777777779</v>
      </c>
      <c r="BK26" s="61">
        <v>0</v>
      </c>
      <c r="BL26" s="64">
        <v>0.6368402777777779</v>
      </c>
      <c r="BM26" s="66">
        <f t="shared" si="10"/>
        <v>0</v>
      </c>
      <c r="BN26" s="65">
        <f t="shared" si="11"/>
        <v>0.23059027777777785</v>
      </c>
      <c r="BO26" s="61">
        <v>0</v>
      </c>
      <c r="BP26" s="66">
        <f t="shared" si="12"/>
        <v>0.23059027777777785</v>
      </c>
      <c r="BQ26" s="67"/>
      <c r="BR26" s="67">
        <v>14</v>
      </c>
    </row>
    <row r="27" spans="1:70" ht="30.75" customHeight="1" thickBot="1">
      <c r="A27" s="107">
        <v>13</v>
      </c>
      <c r="B27" s="37" t="s">
        <v>16</v>
      </c>
      <c r="C27" s="37" t="s">
        <v>17</v>
      </c>
      <c r="D27" s="237" t="s">
        <v>377</v>
      </c>
      <c r="E27" s="237" t="s">
        <v>378</v>
      </c>
      <c r="F27" s="245">
        <v>28593</v>
      </c>
      <c r="G27" s="238">
        <f t="shared" si="0"/>
        <v>35.74520547945205</v>
      </c>
      <c r="H27" s="107" t="s">
        <v>379</v>
      </c>
      <c r="I27" s="246" t="s">
        <v>380</v>
      </c>
      <c r="J27" s="107">
        <v>88</v>
      </c>
      <c r="K27" s="107" t="s">
        <v>381</v>
      </c>
      <c r="L27" s="239"/>
      <c r="M27" s="239"/>
      <c r="N27" s="239" t="s">
        <v>382</v>
      </c>
      <c r="O27" s="107" t="s">
        <v>383</v>
      </c>
      <c r="P27" s="247" t="s">
        <v>384</v>
      </c>
      <c r="Q27" s="33" t="s">
        <v>15</v>
      </c>
      <c r="R27" s="241">
        <v>4</v>
      </c>
      <c r="S27" s="34">
        <v>450</v>
      </c>
      <c r="T27" s="34">
        <v>2014</v>
      </c>
      <c r="U27" s="68" t="s">
        <v>19</v>
      </c>
      <c r="V27" s="242" t="s">
        <v>193</v>
      </c>
      <c r="W27" s="68" t="s">
        <v>19</v>
      </c>
      <c r="X27" s="68" t="s">
        <v>19</v>
      </c>
      <c r="Y27" s="68"/>
      <c r="Z27" s="68"/>
      <c r="AA27" s="68" t="s">
        <v>114</v>
      </c>
      <c r="AB27" s="68" t="s">
        <v>114</v>
      </c>
      <c r="AC27" s="68"/>
      <c r="AD27" s="68"/>
      <c r="AE27" s="68"/>
      <c r="AF27" s="68"/>
      <c r="AG27" s="69" t="s">
        <v>385</v>
      </c>
      <c r="AH27" s="37" t="s">
        <v>203</v>
      </c>
      <c r="AI27" s="37" t="s">
        <v>274</v>
      </c>
      <c r="AJ27" s="243" t="s">
        <v>386</v>
      </c>
      <c r="AK27" s="35" t="s">
        <v>387</v>
      </c>
      <c r="AL27" s="34" t="s">
        <v>1</v>
      </c>
      <c r="AM27" s="34"/>
      <c r="AN27" s="244"/>
      <c r="AO27" s="37" t="s">
        <v>155</v>
      </c>
      <c r="AP27" s="37" t="s">
        <v>155</v>
      </c>
      <c r="AQ27" s="62" t="str">
        <f t="shared" si="1"/>
        <v>  AHA Pos</v>
      </c>
      <c r="AR27" s="70" t="s">
        <v>114</v>
      </c>
      <c r="AS27" s="70">
        <v>7</v>
      </c>
      <c r="AT27" s="61">
        <v>0.403125</v>
      </c>
      <c r="AU27" s="65">
        <v>0</v>
      </c>
      <c r="AV27" s="64">
        <v>0.45869212962962963</v>
      </c>
      <c r="AW27" s="66">
        <f t="shared" si="2"/>
        <v>0.05556712962962962</v>
      </c>
      <c r="AX27" s="65">
        <f t="shared" si="3"/>
        <v>0.45869212962962963</v>
      </c>
      <c r="AY27" s="65">
        <v>0.003472222222222222</v>
      </c>
      <c r="AZ27" s="64">
        <v>0.5158564814814816</v>
      </c>
      <c r="BA27" s="66">
        <f t="shared" si="4"/>
        <v>0.0536921296296297</v>
      </c>
      <c r="BB27" s="65">
        <f t="shared" si="5"/>
        <v>0.5158564814814816</v>
      </c>
      <c r="BC27" s="65">
        <v>0.003472222222222222</v>
      </c>
      <c r="BD27" s="64">
        <v>0.5843518518518519</v>
      </c>
      <c r="BE27" s="66">
        <f t="shared" si="6"/>
        <v>0.06502314814814812</v>
      </c>
      <c r="BF27" s="65">
        <f t="shared" si="7"/>
        <v>0.5843518518518519</v>
      </c>
      <c r="BG27" s="65">
        <v>0.003472222222222222</v>
      </c>
      <c r="BH27" s="64">
        <v>0.6503472222222222</v>
      </c>
      <c r="BI27" s="66">
        <f t="shared" si="8"/>
        <v>0.06252314814814806</v>
      </c>
      <c r="BJ27" s="65">
        <f t="shared" si="9"/>
        <v>0.6503472222222222</v>
      </c>
      <c r="BK27" s="61">
        <v>0</v>
      </c>
      <c r="BL27" s="64">
        <v>0.6503472222222222</v>
      </c>
      <c r="BM27" s="66">
        <f t="shared" si="10"/>
        <v>0</v>
      </c>
      <c r="BN27" s="65">
        <f t="shared" si="11"/>
        <v>0.2368055555555555</v>
      </c>
      <c r="BO27" s="61">
        <v>0</v>
      </c>
      <c r="BP27" s="66">
        <f t="shared" si="12"/>
        <v>0.2368055555555555</v>
      </c>
      <c r="BQ27" s="67"/>
      <c r="BR27" s="67">
        <v>12</v>
      </c>
    </row>
    <row r="28" spans="1:70" ht="30.75" customHeight="1" hidden="1">
      <c r="A28" s="107">
        <v>9</v>
      </c>
      <c r="B28" s="37" t="s">
        <v>204</v>
      </c>
      <c r="C28" s="37" t="s">
        <v>205</v>
      </c>
      <c r="D28" s="237" t="s">
        <v>388</v>
      </c>
      <c r="E28" s="237" t="s">
        <v>389</v>
      </c>
      <c r="F28" s="245">
        <v>29254</v>
      </c>
      <c r="G28" s="238">
        <f t="shared" si="0"/>
        <v>33.93424657534246</v>
      </c>
      <c r="H28" s="107" t="s">
        <v>390</v>
      </c>
      <c r="I28" s="246"/>
      <c r="J28" s="107">
        <v>112</v>
      </c>
      <c r="K28" s="107" t="s">
        <v>70</v>
      </c>
      <c r="L28" s="239"/>
      <c r="M28" s="239"/>
      <c r="N28" s="239" t="s">
        <v>391</v>
      </c>
      <c r="O28" s="107"/>
      <c r="P28" s="247" t="s">
        <v>392</v>
      </c>
      <c r="Q28" s="33" t="s">
        <v>79</v>
      </c>
      <c r="R28" s="241">
        <v>2</v>
      </c>
      <c r="S28" s="34">
        <v>250</v>
      </c>
      <c r="T28" s="34">
        <v>2011</v>
      </c>
      <c r="U28" s="68" t="s">
        <v>19</v>
      </c>
      <c r="V28" s="242" t="s">
        <v>193</v>
      </c>
      <c r="W28" s="68"/>
      <c r="X28" s="68"/>
      <c r="Y28" s="68"/>
      <c r="Z28" s="68"/>
      <c r="AA28" s="68" t="s">
        <v>114</v>
      </c>
      <c r="AB28" s="68" t="s">
        <v>114</v>
      </c>
      <c r="AC28" s="68"/>
      <c r="AD28" s="68"/>
      <c r="AE28" s="68"/>
      <c r="AF28" s="68"/>
      <c r="AG28" s="69" t="s">
        <v>393</v>
      </c>
      <c r="AH28" s="37"/>
      <c r="AI28" s="37" t="s">
        <v>394</v>
      </c>
      <c r="AJ28" s="243" t="s">
        <v>395</v>
      </c>
      <c r="AK28" s="35" t="s">
        <v>396</v>
      </c>
      <c r="AL28" s="34"/>
      <c r="AM28" s="34"/>
      <c r="AN28" s="244" t="s">
        <v>397</v>
      </c>
      <c r="AO28" s="37" t="s">
        <v>278</v>
      </c>
      <c r="AP28" s="37" t="s">
        <v>278</v>
      </c>
      <c r="AQ28" s="62" t="str">
        <f t="shared" si="1"/>
        <v>O Pos</v>
      </c>
      <c r="AR28" s="70" t="s">
        <v>288</v>
      </c>
      <c r="AS28" s="70">
        <v>8</v>
      </c>
      <c r="AT28" s="61">
        <v>0.401388888888887</v>
      </c>
      <c r="AU28" s="65">
        <v>0</v>
      </c>
      <c r="AV28" s="64">
        <v>0.45886574074074077</v>
      </c>
      <c r="AW28" s="66">
        <f t="shared" si="2"/>
        <v>0.05747685185185375</v>
      </c>
      <c r="AX28" s="65">
        <f t="shared" si="3"/>
        <v>0.45886574074074077</v>
      </c>
      <c r="AY28" s="65">
        <v>0.003472222222222222</v>
      </c>
      <c r="AZ28" s="64">
        <v>0.5249189814814815</v>
      </c>
      <c r="BA28" s="66">
        <f t="shared" si="4"/>
        <v>0.06258101851851854</v>
      </c>
      <c r="BB28" s="65">
        <f t="shared" si="5"/>
        <v>0.5249189814814815</v>
      </c>
      <c r="BC28" s="65">
        <v>0.003472222222222222</v>
      </c>
      <c r="BD28" s="64">
        <v>0.5933912037037037</v>
      </c>
      <c r="BE28" s="66">
        <f t="shared" si="6"/>
        <v>0.06499999999999993</v>
      </c>
      <c r="BF28" s="65">
        <f t="shared" si="7"/>
        <v>0.5933912037037037</v>
      </c>
      <c r="BG28" s="65">
        <v>0.003472222222222222</v>
      </c>
      <c r="BH28" s="64">
        <v>0.6594444444444444</v>
      </c>
      <c r="BI28" s="66">
        <f t="shared" si="8"/>
        <v>0.06258101851851848</v>
      </c>
      <c r="BJ28" s="65">
        <f t="shared" si="9"/>
        <v>0.6594444444444444</v>
      </c>
      <c r="BK28" s="61">
        <v>0</v>
      </c>
      <c r="BL28" s="64">
        <v>0.6594444444444444</v>
      </c>
      <c r="BM28" s="66">
        <f t="shared" si="10"/>
        <v>0</v>
      </c>
      <c r="BN28" s="65">
        <f t="shared" si="11"/>
        <v>0.24763888888889068</v>
      </c>
      <c r="BO28" s="61">
        <v>0</v>
      </c>
      <c r="BP28" s="66">
        <f t="shared" si="12"/>
        <v>0.24763888888889068</v>
      </c>
      <c r="BQ28" s="67"/>
      <c r="BR28" s="67">
        <v>9</v>
      </c>
    </row>
    <row r="29" spans="1:70" ht="30.75" customHeight="1" hidden="1">
      <c r="A29" s="107">
        <v>21</v>
      </c>
      <c r="B29" s="37" t="s">
        <v>16</v>
      </c>
      <c r="C29" s="37" t="s">
        <v>17</v>
      </c>
      <c r="D29" s="237" t="s">
        <v>398</v>
      </c>
      <c r="E29" s="237" t="s">
        <v>399</v>
      </c>
      <c r="F29" s="245">
        <v>28772</v>
      </c>
      <c r="G29" s="238">
        <f t="shared" si="0"/>
        <v>35.25479452054795</v>
      </c>
      <c r="H29" s="107" t="s">
        <v>400</v>
      </c>
      <c r="I29" s="246" t="s">
        <v>162</v>
      </c>
      <c r="J29" s="107">
        <v>78</v>
      </c>
      <c r="K29" s="107" t="s">
        <v>70</v>
      </c>
      <c r="L29" s="239"/>
      <c r="M29" s="239"/>
      <c r="N29" s="239" t="s">
        <v>401</v>
      </c>
      <c r="O29" s="107" t="s">
        <v>402</v>
      </c>
      <c r="P29" s="247" t="s">
        <v>403</v>
      </c>
      <c r="Q29" s="33" t="s">
        <v>34</v>
      </c>
      <c r="R29" s="241">
        <v>4</v>
      </c>
      <c r="S29" s="34">
        <v>450</v>
      </c>
      <c r="T29" s="34">
        <v>2007</v>
      </c>
      <c r="U29" s="68" t="s">
        <v>19</v>
      </c>
      <c r="V29" s="242" t="s">
        <v>200</v>
      </c>
      <c r="W29" s="68" t="s">
        <v>19</v>
      </c>
      <c r="X29" s="68" t="s">
        <v>18</v>
      </c>
      <c r="Y29" s="68"/>
      <c r="Z29" s="68"/>
      <c r="AA29" s="68" t="s">
        <v>288</v>
      </c>
      <c r="AB29" s="68" t="s">
        <v>288</v>
      </c>
      <c r="AC29" s="68"/>
      <c r="AD29" s="68"/>
      <c r="AE29" s="68"/>
      <c r="AF29" s="68"/>
      <c r="AG29" s="69" t="s">
        <v>404</v>
      </c>
      <c r="AH29" s="37" t="s">
        <v>195</v>
      </c>
      <c r="AI29" s="37"/>
      <c r="AJ29" s="243"/>
      <c r="AK29" s="35"/>
      <c r="AL29" s="34"/>
      <c r="AM29" s="34"/>
      <c r="AN29" s="244"/>
      <c r="AO29" s="37"/>
      <c r="AP29" s="37" t="s">
        <v>155</v>
      </c>
      <c r="AQ29" s="62" t="str">
        <f t="shared" si="1"/>
        <v>O Pos</v>
      </c>
      <c r="AR29" s="70" t="s">
        <v>114</v>
      </c>
      <c r="AS29" s="70">
        <v>10</v>
      </c>
      <c r="AT29" s="61">
        <v>0.405902777777778</v>
      </c>
      <c r="AU29" s="65">
        <v>0</v>
      </c>
      <c r="AV29" s="64">
        <v>0.46380787037037036</v>
      </c>
      <c r="AW29" s="66">
        <f t="shared" si="2"/>
        <v>0.057905092592592355</v>
      </c>
      <c r="AX29" s="65">
        <f t="shared" si="3"/>
        <v>0.46380787037037036</v>
      </c>
      <c r="AY29" s="65">
        <v>0.003472222222222222</v>
      </c>
      <c r="AZ29" s="64">
        <v>0.5309837962962963</v>
      </c>
      <c r="BA29" s="66">
        <f t="shared" si="4"/>
        <v>0.06370370370370375</v>
      </c>
      <c r="BB29" s="65">
        <f t="shared" si="5"/>
        <v>0.5309837962962963</v>
      </c>
      <c r="BC29" s="65">
        <v>0.003472222222222222</v>
      </c>
      <c r="BD29" s="64">
        <v>0.6086226851851851</v>
      </c>
      <c r="BE29" s="66">
        <f t="shared" si="6"/>
        <v>0.07416666666666659</v>
      </c>
      <c r="BF29" s="65">
        <f t="shared" si="7"/>
        <v>0.6086226851851851</v>
      </c>
      <c r="BG29" s="65">
        <v>0</v>
      </c>
      <c r="BH29" s="64">
        <v>0.6086226851851851</v>
      </c>
      <c r="BI29" s="66">
        <f t="shared" si="8"/>
        <v>0</v>
      </c>
      <c r="BJ29" s="65">
        <f t="shared" si="9"/>
        <v>0.6086226851851851</v>
      </c>
      <c r="BK29" s="61">
        <v>0</v>
      </c>
      <c r="BL29" s="64">
        <v>0.6086226851851851</v>
      </c>
      <c r="BM29" s="66">
        <f t="shared" si="10"/>
        <v>0</v>
      </c>
      <c r="BN29" s="65">
        <f t="shared" si="11"/>
        <v>0.1957754629629627</v>
      </c>
      <c r="BO29" s="61">
        <v>0</v>
      </c>
      <c r="BP29" s="66">
        <f t="shared" si="12"/>
        <v>0.1957754629629627</v>
      </c>
      <c r="BQ29" s="67">
        <v>3</v>
      </c>
      <c r="BR29" s="67">
        <v>8</v>
      </c>
    </row>
    <row r="30" spans="1:70" ht="30.75" customHeight="1" thickBot="1">
      <c r="A30" s="107">
        <v>17</v>
      </c>
      <c r="B30" s="37" t="s">
        <v>16</v>
      </c>
      <c r="C30" s="37" t="s">
        <v>17</v>
      </c>
      <c r="D30" s="237" t="s">
        <v>405</v>
      </c>
      <c r="E30" s="237" t="s">
        <v>406</v>
      </c>
      <c r="F30" s="245">
        <v>25183</v>
      </c>
      <c r="G30" s="238">
        <f t="shared" si="0"/>
        <v>45.087671232876716</v>
      </c>
      <c r="H30" s="107" t="s">
        <v>407</v>
      </c>
      <c r="I30" s="246" t="s">
        <v>128</v>
      </c>
      <c r="J30" s="107">
        <v>110</v>
      </c>
      <c r="K30" s="107" t="s">
        <v>73</v>
      </c>
      <c r="L30" s="239"/>
      <c r="M30" s="239"/>
      <c r="N30" s="239" t="s">
        <v>129</v>
      </c>
      <c r="O30" s="107" t="s">
        <v>130</v>
      </c>
      <c r="P30" s="247" t="s">
        <v>131</v>
      </c>
      <c r="Q30" s="33" t="s">
        <v>15</v>
      </c>
      <c r="R30" s="241">
        <v>2</v>
      </c>
      <c r="S30" s="34">
        <v>300</v>
      </c>
      <c r="T30" s="34">
        <v>2014</v>
      </c>
      <c r="U30" s="68" t="s">
        <v>19</v>
      </c>
      <c r="V30" s="242" t="s">
        <v>193</v>
      </c>
      <c r="W30" s="68" t="s">
        <v>19</v>
      </c>
      <c r="X30" s="68" t="s">
        <v>19</v>
      </c>
      <c r="Y30" s="68" t="s">
        <v>333</v>
      </c>
      <c r="Z30" s="68"/>
      <c r="AA30" s="68" t="s">
        <v>114</v>
      </c>
      <c r="AB30" s="68" t="s">
        <v>114</v>
      </c>
      <c r="AC30" s="68"/>
      <c r="AD30" s="68"/>
      <c r="AE30" s="68"/>
      <c r="AF30" s="68"/>
      <c r="AG30" s="69">
        <v>451505237</v>
      </c>
      <c r="AH30" s="37" t="s">
        <v>203</v>
      </c>
      <c r="AI30" s="37" t="s">
        <v>408</v>
      </c>
      <c r="AJ30" s="243" t="s">
        <v>291</v>
      </c>
      <c r="AK30" s="35"/>
      <c r="AL30" s="34" t="s">
        <v>4</v>
      </c>
      <c r="AM30" s="34" t="s">
        <v>409</v>
      </c>
      <c r="AN30" s="244" t="s">
        <v>410</v>
      </c>
      <c r="AO30" s="37"/>
      <c r="AP30" s="37" t="s">
        <v>411</v>
      </c>
      <c r="AQ30" s="62" t="str">
        <f t="shared" si="1"/>
        <v>A Pos</v>
      </c>
      <c r="AR30" s="70" t="s">
        <v>114</v>
      </c>
      <c r="AS30" s="70">
        <v>11</v>
      </c>
      <c r="AT30" s="61">
        <v>0.404513888888889</v>
      </c>
      <c r="AU30" s="65">
        <v>0</v>
      </c>
      <c r="AV30" s="64">
        <v>0.46269675925925924</v>
      </c>
      <c r="AW30" s="66">
        <f t="shared" si="2"/>
        <v>0.05818287037037023</v>
      </c>
      <c r="AX30" s="65">
        <f t="shared" si="3"/>
        <v>0.46269675925925924</v>
      </c>
      <c r="AY30" s="65">
        <v>0.003472222222222222</v>
      </c>
      <c r="AZ30" s="64">
        <v>0.5288425925925926</v>
      </c>
      <c r="BA30" s="66">
        <f t="shared" si="4"/>
        <v>0.06267361111111112</v>
      </c>
      <c r="BB30" s="65">
        <f t="shared" si="5"/>
        <v>0.5288425925925926</v>
      </c>
      <c r="BC30" s="65">
        <v>0.003472222222222222</v>
      </c>
      <c r="BD30" s="64">
        <v>0.6088657407407407</v>
      </c>
      <c r="BE30" s="66">
        <f t="shared" si="6"/>
        <v>0.07655092592592593</v>
      </c>
      <c r="BF30" s="65">
        <f t="shared" si="7"/>
        <v>0.6088657407407407</v>
      </c>
      <c r="BG30" s="65">
        <v>0</v>
      </c>
      <c r="BH30" s="64">
        <v>0.6088657407407407</v>
      </c>
      <c r="BI30" s="66">
        <f t="shared" si="8"/>
        <v>0</v>
      </c>
      <c r="BJ30" s="65">
        <f t="shared" si="9"/>
        <v>0.6088657407407407</v>
      </c>
      <c r="BK30" s="61">
        <v>0</v>
      </c>
      <c r="BL30" s="64">
        <v>0.6088657407407407</v>
      </c>
      <c r="BM30" s="66">
        <f t="shared" si="10"/>
        <v>0</v>
      </c>
      <c r="BN30" s="65">
        <f t="shared" si="11"/>
        <v>0.19740740740740728</v>
      </c>
      <c r="BO30" s="61">
        <v>0</v>
      </c>
      <c r="BP30" s="66">
        <f t="shared" si="12"/>
        <v>0.19740740740740728</v>
      </c>
      <c r="BQ30" s="67">
        <v>3</v>
      </c>
      <c r="BR30" s="67">
        <v>11</v>
      </c>
    </row>
    <row r="31" spans="1:70" ht="30.75" customHeight="1" thickBot="1">
      <c r="A31" s="107">
        <v>15</v>
      </c>
      <c r="B31" s="37" t="s">
        <v>16</v>
      </c>
      <c r="C31" s="37" t="s">
        <v>17</v>
      </c>
      <c r="D31" s="237" t="s">
        <v>412</v>
      </c>
      <c r="E31" s="237" t="s">
        <v>413</v>
      </c>
      <c r="F31" s="245">
        <v>26435</v>
      </c>
      <c r="G31" s="238">
        <f t="shared" si="0"/>
        <v>41.657534246575345</v>
      </c>
      <c r="H31" s="107" t="s">
        <v>414</v>
      </c>
      <c r="I31" s="246" t="s">
        <v>415</v>
      </c>
      <c r="J31" s="107">
        <v>89</v>
      </c>
      <c r="K31" s="107" t="s">
        <v>73</v>
      </c>
      <c r="L31" s="239"/>
      <c r="M31" s="239"/>
      <c r="N31" s="239" t="s">
        <v>416</v>
      </c>
      <c r="O31" s="107" t="s">
        <v>417</v>
      </c>
      <c r="P31" s="247" t="s">
        <v>418</v>
      </c>
      <c r="Q31" s="33" t="s">
        <v>15</v>
      </c>
      <c r="R31" s="241" t="s">
        <v>198</v>
      </c>
      <c r="S31" s="34">
        <v>350</v>
      </c>
      <c r="T31" s="34">
        <v>2014</v>
      </c>
      <c r="U31" s="68" t="s">
        <v>19</v>
      </c>
      <c r="V31" s="242" t="s">
        <v>193</v>
      </c>
      <c r="W31" s="68" t="s">
        <v>19</v>
      </c>
      <c r="X31" s="68" t="s">
        <v>19</v>
      </c>
      <c r="Y31" s="68"/>
      <c r="Z31" s="68"/>
      <c r="AA31" s="68" t="s">
        <v>288</v>
      </c>
      <c r="AB31" s="68" t="s">
        <v>288</v>
      </c>
      <c r="AC31" s="68"/>
      <c r="AD31" s="68"/>
      <c r="AE31" s="68"/>
      <c r="AF31" s="68"/>
      <c r="AG31" s="69" t="s">
        <v>419</v>
      </c>
      <c r="AH31" s="37"/>
      <c r="AI31" s="37" t="s">
        <v>420</v>
      </c>
      <c r="AJ31" s="243"/>
      <c r="AK31" s="35" t="s">
        <v>421</v>
      </c>
      <c r="AL31" s="34"/>
      <c r="AM31" s="34"/>
      <c r="AN31" s="244"/>
      <c r="AO31" s="37"/>
      <c r="AP31" s="37" t="s">
        <v>278</v>
      </c>
      <c r="AQ31" s="62" t="str">
        <f t="shared" si="1"/>
        <v>A Pos</v>
      </c>
      <c r="AR31" s="70" t="s">
        <v>288</v>
      </c>
      <c r="AS31" s="70">
        <v>12</v>
      </c>
      <c r="AT31" s="61">
        <v>0.40381944444444445</v>
      </c>
      <c r="AU31" s="65">
        <v>0</v>
      </c>
      <c r="AV31" s="64">
        <v>0.46621527777777777</v>
      </c>
      <c r="AW31" s="66">
        <f t="shared" si="2"/>
        <v>0.06239583333333332</v>
      </c>
      <c r="AX31" s="65">
        <f t="shared" si="3"/>
        <v>0.46621527777777777</v>
      </c>
      <c r="AY31" s="65">
        <v>0.003472222222222222</v>
      </c>
      <c r="AZ31" s="64">
        <v>0.5356134259259259</v>
      </c>
      <c r="BA31" s="66">
        <f t="shared" si="4"/>
        <v>0.06592592592592587</v>
      </c>
      <c r="BB31" s="65">
        <f t="shared" si="5"/>
        <v>0.5356134259259259</v>
      </c>
      <c r="BC31" s="65">
        <v>0.003472222222222222</v>
      </c>
      <c r="BD31" s="64">
        <v>0.6096759259259259</v>
      </c>
      <c r="BE31" s="66">
        <f t="shared" si="6"/>
        <v>0.07059027777777781</v>
      </c>
      <c r="BF31" s="65">
        <f t="shared" si="7"/>
        <v>0.6096759259259259</v>
      </c>
      <c r="BG31" s="65">
        <v>0</v>
      </c>
      <c r="BH31" s="64">
        <v>0.6096759259259259</v>
      </c>
      <c r="BI31" s="66">
        <f t="shared" si="8"/>
        <v>0</v>
      </c>
      <c r="BJ31" s="65">
        <f t="shared" si="9"/>
        <v>0.6096759259259259</v>
      </c>
      <c r="BK31" s="61">
        <v>0</v>
      </c>
      <c r="BL31" s="64">
        <v>0.6096759259259259</v>
      </c>
      <c r="BM31" s="66">
        <f t="shared" si="10"/>
        <v>0</v>
      </c>
      <c r="BN31" s="65">
        <f t="shared" si="11"/>
        <v>0.198912037037037</v>
      </c>
      <c r="BO31" s="61">
        <v>0</v>
      </c>
      <c r="BP31" s="66">
        <f t="shared" si="12"/>
        <v>0.198912037037037</v>
      </c>
      <c r="BQ31" s="67">
        <v>3</v>
      </c>
      <c r="BR31" s="67">
        <v>10</v>
      </c>
    </row>
    <row r="32" spans="1:70" ht="30.75" customHeight="1" hidden="1">
      <c r="A32" s="107">
        <v>12</v>
      </c>
      <c r="B32" s="37" t="s">
        <v>204</v>
      </c>
      <c r="C32" s="37" t="s">
        <v>205</v>
      </c>
      <c r="D32" s="237" t="s">
        <v>422</v>
      </c>
      <c r="E32" s="237" t="s">
        <v>423</v>
      </c>
      <c r="F32" s="245">
        <v>29984</v>
      </c>
      <c r="G32" s="238">
        <f t="shared" si="0"/>
        <v>31.934246575342467</v>
      </c>
      <c r="H32" s="107" t="s">
        <v>424</v>
      </c>
      <c r="I32" s="246"/>
      <c r="J32" s="107">
        <v>114</v>
      </c>
      <c r="K32" s="107" t="s">
        <v>70</v>
      </c>
      <c r="L32" s="239"/>
      <c r="M32" s="239"/>
      <c r="N32" s="239" t="s">
        <v>425</v>
      </c>
      <c r="O32" s="107" t="s">
        <v>426</v>
      </c>
      <c r="P32" s="247" t="s">
        <v>427</v>
      </c>
      <c r="Q32" s="33" t="s">
        <v>15</v>
      </c>
      <c r="R32" s="241">
        <v>4</v>
      </c>
      <c r="S32" s="34">
        <v>350</v>
      </c>
      <c r="T32" s="34">
        <v>2014</v>
      </c>
      <c r="U32" s="68" t="s">
        <v>19</v>
      </c>
      <c r="V32" s="242" t="s">
        <v>193</v>
      </c>
      <c r="W32" s="68"/>
      <c r="X32" s="68"/>
      <c r="Y32" s="68" t="s">
        <v>25</v>
      </c>
      <c r="Z32" s="68"/>
      <c r="AA32" s="68" t="s">
        <v>288</v>
      </c>
      <c r="AB32" s="68" t="s">
        <v>288</v>
      </c>
      <c r="AC32" s="68"/>
      <c r="AD32" s="68"/>
      <c r="AE32" s="68"/>
      <c r="AF32" s="68"/>
      <c r="AG32" s="69" t="s">
        <v>428</v>
      </c>
      <c r="AH32" s="37" t="s">
        <v>203</v>
      </c>
      <c r="AI32" s="37" t="s">
        <v>429</v>
      </c>
      <c r="AJ32" s="243" t="s">
        <v>430</v>
      </c>
      <c r="AK32" s="35" t="s">
        <v>431</v>
      </c>
      <c r="AL32" s="34" t="s">
        <v>432</v>
      </c>
      <c r="AM32" s="34"/>
      <c r="AN32" s="244"/>
      <c r="AO32" s="37"/>
      <c r="AP32" s="37" t="s">
        <v>155</v>
      </c>
      <c r="AQ32" s="62" t="str">
        <f t="shared" si="1"/>
        <v>O Pos</v>
      </c>
      <c r="AR32" s="70" t="s">
        <v>114</v>
      </c>
      <c r="AS32" s="70">
        <v>13</v>
      </c>
      <c r="AT32" s="61">
        <v>0.40277777777777773</v>
      </c>
      <c r="AU32" s="65">
        <v>0</v>
      </c>
      <c r="AV32" s="64">
        <v>0.46480324074074075</v>
      </c>
      <c r="AW32" s="66">
        <f t="shared" si="2"/>
        <v>0.06202546296296302</v>
      </c>
      <c r="AX32" s="65">
        <f t="shared" si="3"/>
        <v>0.46480324074074075</v>
      </c>
      <c r="AY32" s="65">
        <v>0.003472222222222222</v>
      </c>
      <c r="AZ32" s="64">
        <v>0.5348958333333333</v>
      </c>
      <c r="BA32" s="66">
        <f t="shared" si="4"/>
        <v>0.06662037037037037</v>
      </c>
      <c r="BB32" s="65">
        <f t="shared" si="5"/>
        <v>0.5348958333333333</v>
      </c>
      <c r="BC32" s="65">
        <v>0.003472222222222222</v>
      </c>
      <c r="BD32" s="64">
        <v>0.6115972222222222</v>
      </c>
      <c r="BE32" s="66">
        <f t="shared" si="6"/>
        <v>0.07322916666666666</v>
      </c>
      <c r="BF32" s="65">
        <f t="shared" si="7"/>
        <v>0.6115972222222222</v>
      </c>
      <c r="BG32" s="65">
        <v>0</v>
      </c>
      <c r="BH32" s="64">
        <v>0.6115972222222222</v>
      </c>
      <c r="BI32" s="66">
        <f t="shared" si="8"/>
        <v>0</v>
      </c>
      <c r="BJ32" s="65">
        <f t="shared" si="9"/>
        <v>0.6115972222222222</v>
      </c>
      <c r="BK32" s="61">
        <v>0</v>
      </c>
      <c r="BL32" s="64">
        <v>0.6115972222222222</v>
      </c>
      <c r="BM32" s="66">
        <f t="shared" si="10"/>
        <v>0</v>
      </c>
      <c r="BN32" s="65">
        <f t="shared" si="11"/>
        <v>0.20187500000000005</v>
      </c>
      <c r="BO32" s="61">
        <v>0</v>
      </c>
      <c r="BP32" s="66">
        <f t="shared" si="12"/>
        <v>0.20187500000000005</v>
      </c>
      <c r="BQ32" s="67">
        <v>3</v>
      </c>
      <c r="BR32" s="67">
        <v>5</v>
      </c>
    </row>
    <row r="33" spans="1:70" ht="30.75" customHeight="1" hidden="1">
      <c r="A33" s="107">
        <v>19</v>
      </c>
      <c r="B33" s="37" t="s">
        <v>16</v>
      </c>
      <c r="C33" s="37" t="s">
        <v>72</v>
      </c>
      <c r="D33" s="237" t="s">
        <v>433</v>
      </c>
      <c r="E33" s="237" t="s">
        <v>434</v>
      </c>
      <c r="F33" s="245">
        <v>28912</v>
      </c>
      <c r="G33" s="238">
        <f t="shared" si="0"/>
        <v>34.87123287671233</v>
      </c>
      <c r="H33" s="107" t="s">
        <v>435</v>
      </c>
      <c r="I33" s="246"/>
      <c r="J33" s="107">
        <v>514</v>
      </c>
      <c r="K33" s="107" t="s">
        <v>70</v>
      </c>
      <c r="L33" s="239" t="s">
        <v>75</v>
      </c>
      <c r="M33" s="239"/>
      <c r="N33" s="239"/>
      <c r="O33" s="107" t="s">
        <v>436</v>
      </c>
      <c r="P33" s="247" t="s">
        <v>77</v>
      </c>
      <c r="Q33" s="33" t="s">
        <v>15</v>
      </c>
      <c r="R33" s="241">
        <v>2</v>
      </c>
      <c r="S33" s="34"/>
      <c r="T33" s="34"/>
      <c r="U33" s="68" t="s">
        <v>19</v>
      </c>
      <c r="V33" s="242" t="s">
        <v>200</v>
      </c>
      <c r="W33" s="249" t="s">
        <v>219</v>
      </c>
      <c r="X33" s="68"/>
      <c r="Y33" s="68"/>
      <c r="Z33" s="249" t="s">
        <v>219</v>
      </c>
      <c r="AA33" s="68" t="s">
        <v>288</v>
      </c>
      <c r="AB33" s="68" t="s">
        <v>114</v>
      </c>
      <c r="AC33" s="68"/>
      <c r="AD33" s="68"/>
      <c r="AE33" s="68"/>
      <c r="AF33" s="68"/>
      <c r="AG33" s="69" t="s">
        <v>437</v>
      </c>
      <c r="AH33" s="37"/>
      <c r="AI33" s="37" t="s">
        <v>438</v>
      </c>
      <c r="AJ33" s="243" t="s">
        <v>439</v>
      </c>
      <c r="AK33" s="35" t="s">
        <v>440</v>
      </c>
      <c r="AL33" s="34"/>
      <c r="AM33" s="34"/>
      <c r="AN33" s="244"/>
      <c r="AO33" s="37"/>
      <c r="AP33" s="37" t="s">
        <v>47</v>
      </c>
      <c r="AQ33" s="62" t="str">
        <f t="shared" si="1"/>
        <v>O Pos</v>
      </c>
      <c r="AR33" s="70" t="s">
        <v>114</v>
      </c>
      <c r="AS33" s="70">
        <v>14</v>
      </c>
      <c r="AT33" s="61">
        <v>0.405208333333333</v>
      </c>
      <c r="AU33" s="65">
        <v>0</v>
      </c>
      <c r="AV33" s="64">
        <v>0.45840277777777777</v>
      </c>
      <c r="AW33" s="66">
        <f t="shared" si="2"/>
        <v>0.053194444444444766</v>
      </c>
      <c r="AX33" s="65">
        <f t="shared" si="3"/>
        <v>0.45840277777777777</v>
      </c>
      <c r="AY33" s="65">
        <v>0.003472222222222222</v>
      </c>
      <c r="AZ33" s="64">
        <v>0.5338541666666666</v>
      </c>
      <c r="BA33" s="66">
        <f t="shared" si="4"/>
        <v>0.07197916666666664</v>
      </c>
      <c r="BB33" s="65">
        <f t="shared" si="5"/>
        <v>0.5338541666666666</v>
      </c>
      <c r="BC33" s="65">
        <v>0.003472222222222222</v>
      </c>
      <c r="BD33" s="64">
        <v>0.6083333333333333</v>
      </c>
      <c r="BE33" s="66">
        <f t="shared" si="6"/>
        <v>0.07100694444444443</v>
      </c>
      <c r="BF33" s="65">
        <f t="shared" si="7"/>
        <v>0.6083333333333333</v>
      </c>
      <c r="BG33" s="65">
        <v>0</v>
      </c>
      <c r="BH33" s="64">
        <v>0.6083333333333333</v>
      </c>
      <c r="BI33" s="66">
        <f t="shared" si="8"/>
        <v>0</v>
      </c>
      <c r="BJ33" s="65">
        <f t="shared" si="9"/>
        <v>0.6083333333333333</v>
      </c>
      <c r="BK33" s="61">
        <v>0</v>
      </c>
      <c r="BL33" s="64">
        <v>0.6083333333333333</v>
      </c>
      <c r="BM33" s="66">
        <f t="shared" si="10"/>
        <v>0</v>
      </c>
      <c r="BN33" s="65">
        <f t="shared" si="11"/>
        <v>0.19618055555555583</v>
      </c>
      <c r="BO33" s="61">
        <v>0.013888888888888888</v>
      </c>
      <c r="BP33" s="66">
        <f t="shared" si="12"/>
        <v>0.21006944444444473</v>
      </c>
      <c r="BQ33" s="67">
        <v>3</v>
      </c>
      <c r="BR33" s="67">
        <v>4</v>
      </c>
    </row>
    <row r="34" spans="1:70" ht="30.75" customHeight="1" thickBot="1">
      <c r="A34" s="107">
        <v>22</v>
      </c>
      <c r="B34" s="37" t="s">
        <v>16</v>
      </c>
      <c r="C34" s="37" t="s">
        <v>17</v>
      </c>
      <c r="D34" s="237" t="s">
        <v>441</v>
      </c>
      <c r="E34" s="237" t="s">
        <v>442</v>
      </c>
      <c r="F34" s="245">
        <v>26719</v>
      </c>
      <c r="G34" s="238">
        <f t="shared" si="0"/>
        <v>40.87945205479452</v>
      </c>
      <c r="H34" s="107" t="s">
        <v>443</v>
      </c>
      <c r="I34" s="246" t="s">
        <v>444</v>
      </c>
      <c r="J34" s="107">
        <v>501</v>
      </c>
      <c r="K34" s="107" t="s">
        <v>70</v>
      </c>
      <c r="L34" s="239"/>
      <c r="M34" s="239"/>
      <c r="N34" s="239" t="s">
        <v>445</v>
      </c>
      <c r="O34" s="107" t="s">
        <v>446</v>
      </c>
      <c r="P34" s="247"/>
      <c r="Q34" s="33" t="s">
        <v>15</v>
      </c>
      <c r="R34" s="241">
        <v>2</v>
      </c>
      <c r="S34" s="34">
        <v>300</v>
      </c>
      <c r="T34" s="34">
        <v>2014</v>
      </c>
      <c r="U34" s="68" t="s">
        <v>19</v>
      </c>
      <c r="V34" s="242" t="s">
        <v>200</v>
      </c>
      <c r="W34" s="68"/>
      <c r="X34" s="68" t="s">
        <v>19</v>
      </c>
      <c r="Y34" s="68"/>
      <c r="Z34" s="68"/>
      <c r="AA34" s="68" t="s">
        <v>114</v>
      </c>
      <c r="AB34" s="68" t="s">
        <v>288</v>
      </c>
      <c r="AC34" s="68"/>
      <c r="AD34" s="68"/>
      <c r="AE34" s="68"/>
      <c r="AF34" s="68"/>
      <c r="AG34" s="69"/>
      <c r="AH34" s="37"/>
      <c r="AI34" s="37" t="s">
        <v>447</v>
      </c>
      <c r="AJ34" s="243"/>
      <c r="AK34" s="35" t="s">
        <v>448</v>
      </c>
      <c r="AL34" s="34"/>
      <c r="AM34" s="34"/>
      <c r="AN34" s="244"/>
      <c r="AO34" s="37" t="s">
        <v>155</v>
      </c>
      <c r="AP34" s="37" t="s">
        <v>278</v>
      </c>
      <c r="AQ34" s="62" t="str">
        <f t="shared" si="1"/>
        <v>O Pos</v>
      </c>
      <c r="AR34" s="70" t="s">
        <v>114</v>
      </c>
      <c r="AS34" s="70">
        <v>9</v>
      </c>
      <c r="AT34" s="61">
        <v>0.40625</v>
      </c>
      <c r="AU34" s="65">
        <v>0</v>
      </c>
      <c r="AV34" s="64">
        <v>0.4680787037037037</v>
      </c>
      <c r="AW34" s="66">
        <f t="shared" si="2"/>
        <v>0.06182870370370369</v>
      </c>
      <c r="AX34" s="65">
        <f t="shared" si="3"/>
        <v>0.4680787037037037</v>
      </c>
      <c r="AY34" s="65">
        <v>0.003472222222222222</v>
      </c>
      <c r="AZ34" s="64">
        <v>0.535162037037037</v>
      </c>
      <c r="BA34" s="66">
        <f t="shared" si="4"/>
        <v>0.0636111111111111</v>
      </c>
      <c r="BB34" s="65">
        <f t="shared" si="5"/>
        <v>0.535162037037037</v>
      </c>
      <c r="BC34" s="65">
        <v>0.003472222222222222</v>
      </c>
      <c r="BD34" s="64">
        <v>0.6252893518518519</v>
      </c>
      <c r="BE34" s="66">
        <f t="shared" si="6"/>
        <v>0.08665509259259262</v>
      </c>
      <c r="BF34" s="65">
        <f t="shared" si="7"/>
        <v>0.6252893518518519</v>
      </c>
      <c r="BG34" s="65">
        <v>0</v>
      </c>
      <c r="BH34" s="64">
        <v>0.6252893518518519</v>
      </c>
      <c r="BI34" s="66">
        <f t="shared" si="8"/>
        <v>0</v>
      </c>
      <c r="BJ34" s="65">
        <f t="shared" si="9"/>
        <v>0.6252893518518519</v>
      </c>
      <c r="BK34" s="61">
        <v>0</v>
      </c>
      <c r="BL34" s="64">
        <v>0.6252893518518519</v>
      </c>
      <c r="BM34" s="66">
        <f t="shared" si="10"/>
        <v>0</v>
      </c>
      <c r="BN34" s="65">
        <f t="shared" si="11"/>
        <v>0.2120949074074074</v>
      </c>
      <c r="BO34" s="61">
        <v>0</v>
      </c>
      <c r="BP34" s="66">
        <f t="shared" si="12"/>
        <v>0.2120949074074074</v>
      </c>
      <c r="BQ34" s="67">
        <v>3</v>
      </c>
      <c r="BR34" s="67">
        <v>9</v>
      </c>
    </row>
    <row r="35" spans="1:70" ht="30.75" customHeight="1" thickBot="1">
      <c r="A35" s="107">
        <v>8</v>
      </c>
      <c r="B35" s="37" t="s">
        <v>220</v>
      </c>
      <c r="C35" s="37" t="s">
        <v>22</v>
      </c>
      <c r="D35" s="237" t="s">
        <v>449</v>
      </c>
      <c r="E35" s="237" t="s">
        <v>450</v>
      </c>
      <c r="F35" s="245">
        <v>20213</v>
      </c>
      <c r="G35" s="238">
        <f t="shared" si="0"/>
        <v>58.704109589041096</v>
      </c>
      <c r="H35" s="107" t="s">
        <v>451</v>
      </c>
      <c r="I35" s="254" t="s">
        <v>452</v>
      </c>
      <c r="J35" s="107">
        <v>37</v>
      </c>
      <c r="K35" s="107" t="s">
        <v>196</v>
      </c>
      <c r="L35" s="239"/>
      <c r="M35" s="239" t="s">
        <v>453</v>
      </c>
      <c r="N35" s="239" t="s">
        <v>101</v>
      </c>
      <c r="O35" s="107" t="s">
        <v>454</v>
      </c>
      <c r="P35" s="247" t="s">
        <v>455</v>
      </c>
      <c r="Q35" s="33" t="s">
        <v>89</v>
      </c>
      <c r="R35" s="241">
        <v>2</v>
      </c>
      <c r="S35" s="34">
        <v>300</v>
      </c>
      <c r="T35" s="34">
        <v>2012</v>
      </c>
      <c r="U35" s="68" t="s">
        <v>19</v>
      </c>
      <c r="V35" s="242" t="s">
        <v>193</v>
      </c>
      <c r="W35" s="68" t="s">
        <v>199</v>
      </c>
      <c r="X35" s="68"/>
      <c r="Y35" s="68" t="s">
        <v>25</v>
      </c>
      <c r="Z35" s="68"/>
      <c r="AA35" s="68" t="s">
        <v>114</v>
      </c>
      <c r="AB35" s="68" t="s">
        <v>114</v>
      </c>
      <c r="AC35" s="68"/>
      <c r="AD35" s="68"/>
      <c r="AE35" s="68"/>
      <c r="AF35" s="68"/>
      <c r="AG35" s="69"/>
      <c r="AH35" s="37" t="s">
        <v>203</v>
      </c>
      <c r="AI35" s="37" t="s">
        <v>456</v>
      </c>
      <c r="AJ35" s="243" t="s">
        <v>457</v>
      </c>
      <c r="AK35" s="35" t="s">
        <v>458</v>
      </c>
      <c r="AL35" s="34" t="s">
        <v>459</v>
      </c>
      <c r="AM35" s="34" t="s">
        <v>460</v>
      </c>
      <c r="AN35" s="244"/>
      <c r="AO35" s="37" t="s">
        <v>278</v>
      </c>
      <c r="AP35" s="37" t="s">
        <v>278</v>
      </c>
      <c r="AQ35" s="62" t="str">
        <f t="shared" si="1"/>
        <v> A Neg</v>
      </c>
      <c r="AR35" s="70" t="s">
        <v>114</v>
      </c>
      <c r="AS35" s="70" t="s">
        <v>3</v>
      </c>
      <c r="AT35" s="61">
        <v>0.400694444444443</v>
      </c>
      <c r="AU35" s="65">
        <v>0</v>
      </c>
      <c r="AV35" s="64">
        <v>0.4682175925925926</v>
      </c>
      <c r="AW35" s="66">
        <f t="shared" si="2"/>
        <v>0.06752314814814958</v>
      </c>
      <c r="AX35" s="65">
        <f t="shared" si="3"/>
        <v>0.4682175925925926</v>
      </c>
      <c r="AY35" s="65">
        <v>0.003472222222222222</v>
      </c>
      <c r="AZ35" s="64">
        <v>0.5489351851851852</v>
      </c>
      <c r="BA35" s="66">
        <f t="shared" si="4"/>
        <v>0.07724537037037042</v>
      </c>
      <c r="BB35" s="65">
        <f t="shared" si="5"/>
        <v>0.5489351851851852</v>
      </c>
      <c r="BC35" s="65">
        <v>0</v>
      </c>
      <c r="BD35" s="64">
        <v>0.5489351851851852</v>
      </c>
      <c r="BE35" s="66">
        <f t="shared" si="6"/>
        <v>0</v>
      </c>
      <c r="BF35" s="65">
        <f t="shared" si="7"/>
        <v>0.5489351851851852</v>
      </c>
      <c r="BG35" s="65">
        <v>0</v>
      </c>
      <c r="BH35" s="64">
        <v>0.5489351851851852</v>
      </c>
      <c r="BI35" s="66">
        <f t="shared" si="8"/>
        <v>0</v>
      </c>
      <c r="BJ35" s="65">
        <f t="shared" si="9"/>
        <v>0.5489351851851852</v>
      </c>
      <c r="BK35" s="61">
        <v>0</v>
      </c>
      <c r="BL35" s="64">
        <v>0.5489351851851852</v>
      </c>
      <c r="BM35" s="66">
        <f t="shared" si="10"/>
        <v>0</v>
      </c>
      <c r="BN35" s="65">
        <f t="shared" si="11"/>
        <v>0.14476851851852002</v>
      </c>
      <c r="BO35" s="61">
        <v>0</v>
      </c>
      <c r="BP35" s="66">
        <f t="shared" si="12"/>
        <v>0.14476851851852002</v>
      </c>
      <c r="BQ35" s="67">
        <v>2</v>
      </c>
      <c r="BR35" s="67">
        <v>1</v>
      </c>
    </row>
    <row r="36" spans="1:70" ht="30.75" customHeight="1" thickBot="1">
      <c r="A36" s="107">
        <v>5</v>
      </c>
      <c r="B36" s="37" t="s">
        <v>220</v>
      </c>
      <c r="C36" s="37" t="s">
        <v>22</v>
      </c>
      <c r="D36" s="237" t="s">
        <v>461</v>
      </c>
      <c r="E36" s="237" t="s">
        <v>462</v>
      </c>
      <c r="F36" s="245">
        <v>27405</v>
      </c>
      <c r="G36" s="238">
        <f>(41640-F36)/365</f>
        <v>39</v>
      </c>
      <c r="H36" s="107" t="s">
        <v>463</v>
      </c>
      <c r="I36" s="246" t="s">
        <v>464</v>
      </c>
      <c r="J36" s="107">
        <v>38</v>
      </c>
      <c r="K36" s="107" t="s">
        <v>70</v>
      </c>
      <c r="L36" s="239"/>
      <c r="M36" s="239"/>
      <c r="N36" s="239" t="s">
        <v>148</v>
      </c>
      <c r="O36" s="107" t="s">
        <v>465</v>
      </c>
      <c r="P36" s="247" t="s">
        <v>466</v>
      </c>
      <c r="Q36" s="33" t="s">
        <v>15</v>
      </c>
      <c r="R36" s="241">
        <v>4</v>
      </c>
      <c r="S36" s="34">
        <v>350</v>
      </c>
      <c r="T36" s="34">
        <v>2014</v>
      </c>
      <c r="U36" s="68" t="s">
        <v>19</v>
      </c>
      <c r="V36" s="242" t="s">
        <v>193</v>
      </c>
      <c r="W36" s="68" t="s">
        <v>199</v>
      </c>
      <c r="X36" s="68"/>
      <c r="Y36" s="68" t="s">
        <v>209</v>
      </c>
      <c r="Z36" s="68"/>
      <c r="AA36" s="68" t="s">
        <v>114</v>
      </c>
      <c r="AB36" s="68" t="s">
        <v>114</v>
      </c>
      <c r="AC36" s="68"/>
      <c r="AD36" s="68"/>
      <c r="AE36" s="68"/>
      <c r="AF36" s="68"/>
      <c r="AG36" s="69" t="s">
        <v>467</v>
      </c>
      <c r="AH36" s="37" t="s">
        <v>203</v>
      </c>
      <c r="AI36" s="37" t="s">
        <v>274</v>
      </c>
      <c r="AJ36" s="243" t="s">
        <v>468</v>
      </c>
      <c r="AK36" s="35" t="s">
        <v>469</v>
      </c>
      <c r="AL36" s="34" t="s">
        <v>470</v>
      </c>
      <c r="AM36" s="34" t="s">
        <v>471</v>
      </c>
      <c r="AN36" s="244" t="s">
        <v>472</v>
      </c>
      <c r="AO36" s="37" t="s">
        <v>155</v>
      </c>
      <c r="AP36" s="37" t="s">
        <v>47</v>
      </c>
      <c r="AQ36" s="62" t="str">
        <f>K36</f>
        <v>O Pos</v>
      </c>
      <c r="AR36" s="70" t="s">
        <v>114</v>
      </c>
      <c r="AS36" s="70" t="s">
        <v>3</v>
      </c>
      <c r="AT36" s="61">
        <v>0.398611111111111</v>
      </c>
      <c r="AU36" s="65">
        <v>0</v>
      </c>
      <c r="AV36" s="64">
        <v>0.4633449074074074</v>
      </c>
      <c r="AW36" s="66">
        <f>AV36-AT36-AU36</f>
        <v>0.06473379629629639</v>
      </c>
      <c r="AX36" s="65">
        <f>AV36</f>
        <v>0.4633449074074074</v>
      </c>
      <c r="AY36" s="65">
        <v>0</v>
      </c>
      <c r="AZ36" s="64">
        <v>0.4633449074074074</v>
      </c>
      <c r="BA36" s="66">
        <f>AZ36-AX36-AY36</f>
        <v>0</v>
      </c>
      <c r="BB36" s="65">
        <f>AZ36</f>
        <v>0.4633449074074074</v>
      </c>
      <c r="BC36" s="65">
        <v>0</v>
      </c>
      <c r="BD36" s="64">
        <v>0.4633449074074074</v>
      </c>
      <c r="BE36" s="66">
        <f>BD36-BB36-BC36</f>
        <v>0</v>
      </c>
      <c r="BF36" s="65">
        <f>BD36</f>
        <v>0.4633449074074074</v>
      </c>
      <c r="BG36" s="65">
        <v>0</v>
      </c>
      <c r="BH36" s="64">
        <v>0.4633449074074074</v>
      </c>
      <c r="BI36" s="66">
        <f>BH36-BF36-BG36</f>
        <v>0</v>
      </c>
      <c r="BJ36" s="65">
        <f>BH36</f>
        <v>0.4633449074074074</v>
      </c>
      <c r="BK36" s="61">
        <v>0</v>
      </c>
      <c r="BL36" s="64">
        <v>0.4633449074074074</v>
      </c>
      <c r="BM36" s="66">
        <f>BL36-BJ36-BK36</f>
        <v>0</v>
      </c>
      <c r="BN36" s="65">
        <f>BM36+BE36+BA36+AW36+BI36</f>
        <v>0.06473379629629639</v>
      </c>
      <c r="BO36" s="61">
        <v>0</v>
      </c>
      <c r="BP36" s="66">
        <f>BN36+BO36</f>
        <v>0.06473379629629639</v>
      </c>
      <c r="BQ36" s="67">
        <v>1</v>
      </c>
      <c r="BR36" s="67">
        <v>1</v>
      </c>
    </row>
    <row r="37" spans="1:70" ht="30.75" customHeight="1">
      <c r="A37" s="107">
        <v>23</v>
      </c>
      <c r="B37" s="37" t="s">
        <v>16</v>
      </c>
      <c r="C37" s="37" t="s">
        <v>17</v>
      </c>
      <c r="D37" s="237" t="s">
        <v>473</v>
      </c>
      <c r="E37" s="237" t="s">
        <v>474</v>
      </c>
      <c r="F37" s="245">
        <v>29852</v>
      </c>
      <c r="G37" s="238">
        <f>(41640-F37)/365</f>
        <v>32.295890410958904</v>
      </c>
      <c r="H37" s="107" t="s">
        <v>475</v>
      </c>
      <c r="I37" s="246" t="s">
        <v>476</v>
      </c>
      <c r="J37" s="107">
        <v>49</v>
      </c>
      <c r="K37" s="107"/>
      <c r="L37" s="239"/>
      <c r="M37" s="239"/>
      <c r="N37" s="239" t="s">
        <v>477</v>
      </c>
      <c r="O37" s="107" t="s">
        <v>478</v>
      </c>
      <c r="P37" s="247" t="s">
        <v>479</v>
      </c>
      <c r="Q37" s="33" t="s">
        <v>480</v>
      </c>
      <c r="R37" s="241"/>
      <c r="S37" s="34"/>
      <c r="T37" s="34">
        <v>2014</v>
      </c>
      <c r="U37" s="68" t="s">
        <v>19</v>
      </c>
      <c r="V37" s="242" t="s">
        <v>200</v>
      </c>
      <c r="W37" s="68" t="s">
        <v>19</v>
      </c>
      <c r="X37" s="68" t="s">
        <v>19</v>
      </c>
      <c r="Y37" s="68"/>
      <c r="Z37" s="68"/>
      <c r="AA37" s="68" t="s">
        <v>288</v>
      </c>
      <c r="AB37" s="68" t="s">
        <v>288</v>
      </c>
      <c r="AC37" s="68"/>
      <c r="AD37" s="68"/>
      <c r="AE37" s="68"/>
      <c r="AF37" s="68"/>
      <c r="AG37" s="69" t="s">
        <v>481</v>
      </c>
      <c r="AH37" s="37" t="s">
        <v>203</v>
      </c>
      <c r="AI37" s="37" t="s">
        <v>482</v>
      </c>
      <c r="AJ37" s="243"/>
      <c r="AK37" s="35"/>
      <c r="AL37" s="34"/>
      <c r="AM37" s="34"/>
      <c r="AN37" s="244"/>
      <c r="AO37" s="37"/>
      <c r="AP37" s="37"/>
      <c r="AQ37" s="62">
        <f>K37</f>
        <v>0</v>
      </c>
      <c r="AR37" s="70"/>
      <c r="AS37" s="70" t="s">
        <v>3</v>
      </c>
      <c r="AT37" s="61">
        <v>0.40625</v>
      </c>
      <c r="AU37" s="65">
        <v>0</v>
      </c>
      <c r="AV37" s="64">
        <v>0.45784722222222224</v>
      </c>
      <c r="AW37" s="66">
        <f>AV37-AT37-AU37</f>
        <v>0.05159722222222224</v>
      </c>
      <c r="AX37" s="65">
        <f>AV37</f>
        <v>0.45784722222222224</v>
      </c>
      <c r="AY37" s="65">
        <v>0</v>
      </c>
      <c r="AZ37" s="64">
        <v>0.45784722222222224</v>
      </c>
      <c r="BA37" s="66">
        <f>AZ37-AX37-AY37</f>
        <v>0</v>
      </c>
      <c r="BB37" s="65">
        <f>AZ37</f>
        <v>0.45784722222222224</v>
      </c>
      <c r="BC37" s="65">
        <v>0</v>
      </c>
      <c r="BD37" s="64">
        <v>0.45784722222222224</v>
      </c>
      <c r="BE37" s="66">
        <f>BD37-BB37-BC37</f>
        <v>0</v>
      </c>
      <c r="BF37" s="65">
        <f>BD37</f>
        <v>0.45784722222222224</v>
      </c>
      <c r="BG37" s="65">
        <v>0</v>
      </c>
      <c r="BH37" s="64">
        <v>0.45784722222222224</v>
      </c>
      <c r="BI37" s="66">
        <f>BH37-BF37-BG37</f>
        <v>0</v>
      </c>
      <c r="BJ37" s="65">
        <f>BH37</f>
        <v>0.45784722222222224</v>
      </c>
      <c r="BK37" s="61">
        <v>0</v>
      </c>
      <c r="BL37" s="64">
        <v>0.45784722222222224</v>
      </c>
      <c r="BM37" s="66">
        <f>BL37-BJ37-BK37</f>
        <v>0</v>
      </c>
      <c r="BN37" s="65">
        <f>BM37+BE37+BA37+AW37+BI37</f>
        <v>0.05159722222222224</v>
      </c>
      <c r="BO37" s="61">
        <v>0</v>
      </c>
      <c r="BP37" s="66">
        <f>BN37+BO37</f>
        <v>0.05159722222222224</v>
      </c>
      <c r="BQ37" s="67">
        <v>1</v>
      </c>
      <c r="BR37" s="67">
        <v>1</v>
      </c>
    </row>
    <row r="38" spans="1:70" ht="30.75" customHeight="1" hidden="1">
      <c r="A38" s="107">
        <v>24</v>
      </c>
      <c r="B38" s="37" t="s">
        <v>16</v>
      </c>
      <c r="C38" s="37" t="s">
        <v>72</v>
      </c>
      <c r="D38" s="237" t="s">
        <v>483</v>
      </c>
      <c r="E38" s="237" t="s">
        <v>484</v>
      </c>
      <c r="F38" s="245">
        <v>26709</v>
      </c>
      <c r="G38" s="238">
        <f t="shared" si="0"/>
        <v>40.90684931506849</v>
      </c>
      <c r="H38" s="107" t="s">
        <v>485</v>
      </c>
      <c r="I38" s="246" t="s">
        <v>78</v>
      </c>
      <c r="J38" s="107">
        <v>512</v>
      </c>
      <c r="K38" s="107" t="s">
        <v>70</v>
      </c>
      <c r="L38" s="239" t="s">
        <v>486</v>
      </c>
      <c r="M38" s="239" t="s">
        <v>487</v>
      </c>
      <c r="N38" s="239"/>
      <c r="O38" s="107" t="s">
        <v>488</v>
      </c>
      <c r="P38" s="247" t="s">
        <v>489</v>
      </c>
      <c r="Q38" s="33" t="s">
        <v>34</v>
      </c>
      <c r="R38" s="241">
        <v>4</v>
      </c>
      <c r="S38" s="34">
        <v>250</v>
      </c>
      <c r="T38" s="34">
        <v>2013</v>
      </c>
      <c r="U38" s="68" t="s">
        <v>19</v>
      </c>
      <c r="V38" s="242" t="s">
        <v>200</v>
      </c>
      <c r="W38" s="68"/>
      <c r="X38" s="68"/>
      <c r="Y38" s="68"/>
      <c r="Z38" s="249" t="s">
        <v>219</v>
      </c>
      <c r="AA38" s="68" t="s">
        <v>114</v>
      </c>
      <c r="AB38" s="68" t="s">
        <v>114</v>
      </c>
      <c r="AC38" s="68"/>
      <c r="AD38" s="68"/>
      <c r="AE38" s="68"/>
      <c r="AF38" s="68"/>
      <c r="AG38" s="69" t="s">
        <v>490</v>
      </c>
      <c r="AH38" s="37" t="s">
        <v>203</v>
      </c>
      <c r="AI38" s="37" t="s">
        <v>491</v>
      </c>
      <c r="AJ38" s="243"/>
      <c r="AK38" s="35"/>
      <c r="AL38" s="34"/>
      <c r="AM38" s="34"/>
      <c r="AN38" s="244"/>
      <c r="AO38" s="37" t="s">
        <v>47</v>
      </c>
      <c r="AP38" s="37" t="s">
        <v>47</v>
      </c>
      <c r="AQ38" s="62" t="str">
        <f t="shared" si="1"/>
        <v>O Pos</v>
      </c>
      <c r="AR38" s="70" t="s">
        <v>114</v>
      </c>
      <c r="AS38" s="70" t="s">
        <v>3</v>
      </c>
      <c r="AT38" s="61">
        <v>0.4065972222222222</v>
      </c>
      <c r="AU38" s="65">
        <v>0</v>
      </c>
      <c r="AV38" s="64"/>
      <c r="AW38" s="66">
        <f t="shared" si="2"/>
        <v>-0.4065972222222222</v>
      </c>
      <c r="AX38" s="65">
        <f t="shared" si="3"/>
        <v>0</v>
      </c>
      <c r="AY38" s="65">
        <v>0</v>
      </c>
      <c r="AZ38" s="64"/>
      <c r="BA38" s="66">
        <f t="shared" si="4"/>
        <v>0</v>
      </c>
      <c r="BB38" s="65">
        <f t="shared" si="5"/>
        <v>0</v>
      </c>
      <c r="BC38" s="65">
        <v>0</v>
      </c>
      <c r="BD38" s="64"/>
      <c r="BE38" s="66">
        <f t="shared" si="6"/>
        <v>0</v>
      </c>
      <c r="BF38" s="65">
        <f t="shared" si="7"/>
        <v>0</v>
      </c>
      <c r="BG38" s="65">
        <v>0</v>
      </c>
      <c r="BH38" s="64"/>
      <c r="BI38" s="66">
        <f t="shared" si="8"/>
        <v>0</v>
      </c>
      <c r="BJ38" s="65">
        <f t="shared" si="9"/>
        <v>0</v>
      </c>
      <c r="BK38" s="61">
        <v>0</v>
      </c>
      <c r="BL38" s="64"/>
      <c r="BM38" s="66">
        <f t="shared" si="10"/>
        <v>0</v>
      </c>
      <c r="BN38" s="65">
        <f t="shared" si="11"/>
        <v>-0.4065972222222222</v>
      </c>
      <c r="BO38" s="61">
        <v>0</v>
      </c>
      <c r="BP38" s="66">
        <f t="shared" si="12"/>
        <v>-0.4065972222222222</v>
      </c>
      <c r="BQ38" s="67">
        <v>0</v>
      </c>
      <c r="BR38" s="67">
        <v>1</v>
      </c>
    </row>
    <row r="39" spans="1:70" ht="8.25" customHeight="1" hidden="1">
      <c r="A39" s="107"/>
      <c r="B39" s="37"/>
      <c r="C39" s="37"/>
      <c r="D39" s="237"/>
      <c r="E39" s="237"/>
      <c r="F39" s="245"/>
      <c r="G39" s="238"/>
      <c r="H39" s="107"/>
      <c r="I39" s="246"/>
      <c r="J39" s="107"/>
      <c r="K39" s="107"/>
      <c r="L39" s="239"/>
      <c r="M39" s="239"/>
      <c r="N39" s="239"/>
      <c r="O39" s="107"/>
      <c r="P39" s="255"/>
      <c r="Q39" s="33"/>
      <c r="R39" s="241"/>
      <c r="S39" s="34"/>
      <c r="T39" s="34"/>
      <c r="U39" s="68"/>
      <c r="V39" s="68"/>
      <c r="W39" s="68"/>
      <c r="X39" s="68"/>
      <c r="Y39" s="68"/>
      <c r="Z39" s="249"/>
      <c r="AA39" s="68"/>
      <c r="AB39" s="68"/>
      <c r="AC39" s="68"/>
      <c r="AD39" s="68"/>
      <c r="AE39" s="68"/>
      <c r="AF39" s="68"/>
      <c r="AG39" s="69"/>
      <c r="AH39" s="37"/>
      <c r="AI39" s="37"/>
      <c r="AJ39" s="243"/>
      <c r="AK39" s="35"/>
      <c r="AL39" s="34"/>
      <c r="AM39" s="34"/>
      <c r="AN39" s="244"/>
      <c r="AO39" s="37"/>
      <c r="AP39" s="37"/>
      <c r="AQ39" s="62"/>
      <c r="AR39" s="70"/>
      <c r="AS39" s="70"/>
      <c r="AT39" s="61"/>
      <c r="AU39" s="65"/>
      <c r="AV39" s="64"/>
      <c r="AW39" s="66"/>
      <c r="AX39" s="65"/>
      <c r="AY39" s="65"/>
      <c r="AZ39" s="64"/>
      <c r="BA39" s="66"/>
      <c r="BB39" s="65"/>
      <c r="BC39" s="65"/>
      <c r="BD39" s="64"/>
      <c r="BE39" s="66"/>
      <c r="BF39" s="65"/>
      <c r="BG39" s="65"/>
      <c r="BH39" s="64"/>
      <c r="BI39" s="66"/>
      <c r="BJ39" s="65"/>
      <c r="BK39" s="65"/>
      <c r="BL39" s="64"/>
      <c r="BM39" s="66"/>
      <c r="BN39" s="65"/>
      <c r="BO39" s="61"/>
      <c r="BP39" s="66"/>
      <c r="BQ39" s="67"/>
      <c r="BR39" s="67"/>
    </row>
    <row r="40" spans="1:70" ht="30.75" customHeight="1" hidden="1">
      <c r="A40" s="107">
        <v>25</v>
      </c>
      <c r="B40" s="37" t="s">
        <v>183</v>
      </c>
      <c r="C40" s="37" t="s">
        <v>184</v>
      </c>
      <c r="D40" s="237" t="s">
        <v>492</v>
      </c>
      <c r="E40" s="237" t="s">
        <v>493</v>
      </c>
      <c r="F40" s="256">
        <v>33088</v>
      </c>
      <c r="G40" s="238">
        <f>(41640-F40)/365</f>
        <v>23.43013698630137</v>
      </c>
      <c r="H40" s="107" t="s">
        <v>494</v>
      </c>
      <c r="I40" s="254" t="s">
        <v>495</v>
      </c>
      <c r="J40" s="107">
        <v>75</v>
      </c>
      <c r="K40" s="107" t="s">
        <v>73</v>
      </c>
      <c r="L40" s="239"/>
      <c r="M40" s="239"/>
      <c r="N40" s="239" t="s">
        <v>496</v>
      </c>
      <c r="O40" s="107" t="s">
        <v>497</v>
      </c>
      <c r="P40" s="239" t="s">
        <v>498</v>
      </c>
      <c r="Q40" s="33" t="s">
        <v>20</v>
      </c>
      <c r="R40" s="241">
        <v>4</v>
      </c>
      <c r="S40" s="34">
        <v>700</v>
      </c>
      <c r="T40" s="34">
        <v>2010</v>
      </c>
      <c r="U40" s="68" t="s">
        <v>23</v>
      </c>
      <c r="V40" s="68" t="s">
        <v>193</v>
      </c>
      <c r="W40" s="68" t="s">
        <v>23</v>
      </c>
      <c r="X40" s="68"/>
      <c r="Y40" s="68"/>
      <c r="Z40" s="68" t="s">
        <v>202</v>
      </c>
      <c r="AA40" s="68" t="s">
        <v>114</v>
      </c>
      <c r="AB40" s="68" t="s">
        <v>314</v>
      </c>
      <c r="AC40" s="68"/>
      <c r="AD40" s="68"/>
      <c r="AE40" s="68"/>
      <c r="AF40" s="68"/>
      <c r="AG40" s="69" t="s">
        <v>499</v>
      </c>
      <c r="AH40" s="37" t="s">
        <v>203</v>
      </c>
      <c r="AI40" s="37" t="s">
        <v>500</v>
      </c>
      <c r="AJ40" s="243" t="s">
        <v>501</v>
      </c>
      <c r="AK40" s="35">
        <v>4230745</v>
      </c>
      <c r="AL40" s="34" t="s">
        <v>185</v>
      </c>
      <c r="AM40" s="34" t="s">
        <v>502</v>
      </c>
      <c r="AN40" s="244" t="s">
        <v>503</v>
      </c>
      <c r="AO40" s="37" t="s">
        <v>155</v>
      </c>
      <c r="AP40" s="37" t="s">
        <v>155</v>
      </c>
      <c r="AQ40" s="62" t="str">
        <f>K40</f>
        <v>A Pos</v>
      </c>
      <c r="AR40" s="70" t="s">
        <v>114</v>
      </c>
      <c r="AS40" s="70">
        <v>1</v>
      </c>
      <c r="AT40" s="61">
        <v>0.407291666666667</v>
      </c>
      <c r="AU40" s="65">
        <v>0.003472222222222222</v>
      </c>
      <c r="AV40" s="64">
        <v>0.5850694444444444</v>
      </c>
      <c r="AW40" s="66">
        <f>AV40-AT40-AU40</f>
        <v>0.1743055555555552</v>
      </c>
      <c r="AX40" s="65">
        <f>AV40</f>
        <v>0.5850694444444444</v>
      </c>
      <c r="AY40" s="65">
        <v>0.003472222222222222</v>
      </c>
      <c r="AZ40" s="64">
        <v>0.5850694444444444</v>
      </c>
      <c r="BA40" s="66">
        <f>AZ40-AX40-AY40</f>
        <v>-0.003472222222222222</v>
      </c>
      <c r="BB40" s="65">
        <f>AZ40</f>
        <v>0.5850694444444444</v>
      </c>
      <c r="BC40" s="65">
        <v>0.003472222222222222</v>
      </c>
      <c r="BD40" s="64">
        <v>0.5850694444444444</v>
      </c>
      <c r="BE40" s="66">
        <f>BD40-BB40-BC40</f>
        <v>-0.003472222222222222</v>
      </c>
      <c r="BF40" s="65">
        <f>BD40</f>
        <v>0.5850694444444444</v>
      </c>
      <c r="BG40" s="65">
        <v>0.003472222222222222</v>
      </c>
      <c r="BH40" s="64">
        <v>0.5850694444444444</v>
      </c>
      <c r="BI40" s="66">
        <f>BH40-BF40-BG40</f>
        <v>-0.003472222222222222</v>
      </c>
      <c r="BJ40" s="65">
        <f>BH40</f>
        <v>0.5850694444444444</v>
      </c>
      <c r="BK40" s="65">
        <v>0.003472222222222222</v>
      </c>
      <c r="BL40" s="64">
        <v>0.5850694444444444</v>
      </c>
      <c r="BM40" s="66">
        <f>BL40-BJ40-BK40</f>
        <v>-0.003472222222222222</v>
      </c>
      <c r="BN40" s="65">
        <f>BM40+BE40+BA40+AW40+BI40</f>
        <v>0.16041666666666635</v>
      </c>
      <c r="BO40" s="61">
        <v>0</v>
      </c>
      <c r="BP40" s="66">
        <f>BN40+BO40</f>
        <v>0.16041666666666635</v>
      </c>
      <c r="BQ40" s="67">
        <v>1</v>
      </c>
      <c r="BR40" s="67">
        <v>11</v>
      </c>
    </row>
    <row r="41" spans="1:70" ht="10.5" customHeight="1" hidden="1">
      <c r="A41" s="107"/>
      <c r="B41" s="37"/>
      <c r="C41" s="37"/>
      <c r="D41" s="237"/>
      <c r="E41" s="237"/>
      <c r="F41" s="256"/>
      <c r="G41" s="238"/>
      <c r="H41" s="107"/>
      <c r="I41" s="254"/>
      <c r="J41" s="107"/>
      <c r="K41" s="107"/>
      <c r="L41" s="239"/>
      <c r="M41" s="239"/>
      <c r="N41" s="239"/>
      <c r="O41" s="107"/>
      <c r="P41" s="255"/>
      <c r="Q41" s="33"/>
      <c r="R41" s="241"/>
      <c r="S41" s="34"/>
      <c r="T41" s="34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9"/>
      <c r="AH41" s="37"/>
      <c r="AI41" s="37"/>
      <c r="AJ41" s="243"/>
      <c r="AK41" s="35"/>
      <c r="AL41" s="34"/>
      <c r="AM41" s="34"/>
      <c r="AN41" s="244"/>
      <c r="AO41" s="37"/>
      <c r="AP41" s="37"/>
      <c r="AQ41" s="62"/>
      <c r="AR41" s="70"/>
      <c r="AS41" s="70"/>
      <c r="AT41" s="61"/>
      <c r="AU41" s="65"/>
      <c r="AV41" s="64"/>
      <c r="AW41" s="66"/>
      <c r="AX41" s="65"/>
      <c r="AY41" s="65"/>
      <c r="AZ41" s="64"/>
      <c r="BA41" s="66"/>
      <c r="BB41" s="65"/>
      <c r="BC41" s="65"/>
      <c r="BD41" s="64"/>
      <c r="BE41" s="66"/>
      <c r="BF41" s="65"/>
      <c r="BG41" s="65"/>
      <c r="BH41" s="64"/>
      <c r="BI41" s="66"/>
      <c r="BJ41" s="65"/>
      <c r="BK41" s="65"/>
      <c r="BL41" s="64"/>
      <c r="BM41" s="66"/>
      <c r="BN41" s="65"/>
      <c r="BO41" s="61"/>
      <c r="BP41" s="66"/>
      <c r="BQ41" s="67"/>
      <c r="BR41" s="67"/>
    </row>
    <row r="42" spans="1:70" ht="30.75" customHeight="1" hidden="1">
      <c r="A42" s="107">
        <v>27</v>
      </c>
      <c r="B42" s="37" t="s">
        <v>16</v>
      </c>
      <c r="C42" s="37" t="s">
        <v>17</v>
      </c>
      <c r="D42" s="237" t="s">
        <v>504</v>
      </c>
      <c r="E42" s="237" t="s">
        <v>505</v>
      </c>
      <c r="F42" s="245">
        <v>26173</v>
      </c>
      <c r="G42" s="238">
        <f>(41640-F42)/365</f>
        <v>42.37534246575343</v>
      </c>
      <c r="H42" s="107" t="s">
        <v>506</v>
      </c>
      <c r="I42" s="246" t="s">
        <v>507</v>
      </c>
      <c r="J42" s="107">
        <v>595</v>
      </c>
      <c r="K42" s="107" t="s">
        <v>70</v>
      </c>
      <c r="L42" s="239"/>
      <c r="M42" s="239"/>
      <c r="N42" s="239" t="s">
        <v>508</v>
      </c>
      <c r="O42" s="107" t="s">
        <v>509</v>
      </c>
      <c r="P42" s="247" t="s">
        <v>510</v>
      </c>
      <c r="Q42" s="33" t="s">
        <v>15</v>
      </c>
      <c r="R42" s="241" t="s">
        <v>198</v>
      </c>
      <c r="S42" s="34">
        <v>525</v>
      </c>
      <c r="T42" s="34">
        <v>2009</v>
      </c>
      <c r="U42" s="68" t="s">
        <v>511</v>
      </c>
      <c r="V42" s="68" t="s">
        <v>511</v>
      </c>
      <c r="W42" s="68"/>
      <c r="X42" s="68"/>
      <c r="Y42" s="68"/>
      <c r="Z42" s="68"/>
      <c r="AA42" s="68" t="s">
        <v>288</v>
      </c>
      <c r="AB42" s="68" t="s">
        <v>288</v>
      </c>
      <c r="AC42" s="68"/>
      <c r="AD42" s="68"/>
      <c r="AE42" s="68"/>
      <c r="AF42" s="68"/>
      <c r="AG42" s="69"/>
      <c r="AH42" s="37"/>
      <c r="AI42" s="37" t="s">
        <v>512</v>
      </c>
      <c r="AJ42" s="243" t="s">
        <v>513</v>
      </c>
      <c r="AK42" s="35" t="s">
        <v>514</v>
      </c>
      <c r="AL42" s="34"/>
      <c r="AM42" s="34" t="s">
        <v>515</v>
      </c>
      <c r="AN42" s="244"/>
      <c r="AO42" s="37" t="s">
        <v>516</v>
      </c>
      <c r="AP42" s="37" t="s">
        <v>278</v>
      </c>
      <c r="AQ42" s="62" t="str">
        <f>K42</f>
        <v>O Pos</v>
      </c>
      <c r="AR42" s="70" t="s">
        <v>288</v>
      </c>
      <c r="AS42" s="70" t="s">
        <v>3</v>
      </c>
      <c r="AT42" s="61">
        <v>0.407986111111111</v>
      </c>
      <c r="AU42" s="65">
        <v>0.003472222222222222</v>
      </c>
      <c r="AV42" s="64">
        <v>0.46327546296296296</v>
      </c>
      <c r="AW42" s="66">
        <f>AV42-AT42-AU42</f>
        <v>0.05181712962962974</v>
      </c>
      <c r="AX42" s="65">
        <f>AV42</f>
        <v>0.46327546296296296</v>
      </c>
      <c r="AY42" s="65">
        <v>0.003472222222222222</v>
      </c>
      <c r="AZ42" s="64">
        <v>0.5159722222222222</v>
      </c>
      <c r="BA42" s="66">
        <f>AZ42-AX42-AY42</f>
        <v>0.04922453703703698</v>
      </c>
      <c r="BB42" s="65">
        <f>AZ42</f>
        <v>0.5159722222222222</v>
      </c>
      <c r="BC42" s="65">
        <v>0.003472222222222222</v>
      </c>
      <c r="BD42" s="64">
        <v>0.5159722222222222</v>
      </c>
      <c r="BE42" s="66">
        <f>BD42-BB42-BC42</f>
        <v>-0.003472222222222222</v>
      </c>
      <c r="BF42" s="65">
        <f>BD42</f>
        <v>0.5159722222222222</v>
      </c>
      <c r="BG42" s="65">
        <v>0.003472222222222222</v>
      </c>
      <c r="BH42" s="64">
        <v>0.5159722222222222</v>
      </c>
      <c r="BI42" s="66">
        <f>BH42-BF42-BG42</f>
        <v>-0.003472222222222222</v>
      </c>
      <c r="BJ42" s="65">
        <f>BH42</f>
        <v>0.5159722222222222</v>
      </c>
      <c r="BK42" s="65">
        <v>0.003472222222222222</v>
      </c>
      <c r="BL42" s="64">
        <v>0.5159722222222222</v>
      </c>
      <c r="BM42" s="66">
        <f>BL42-BJ42-BK42</f>
        <v>-0.003472222222222222</v>
      </c>
      <c r="BN42" s="65">
        <f>BM42+BE42+BA42+AW42+BI42</f>
        <v>0.09062500000000005</v>
      </c>
      <c r="BO42" s="61">
        <v>0</v>
      </c>
      <c r="BP42" s="66">
        <f>BN42+BO42</f>
        <v>0.09062500000000005</v>
      </c>
      <c r="BQ42" s="67">
        <v>2</v>
      </c>
      <c r="BR42" s="67"/>
    </row>
    <row r="43" spans="1:70" ht="30.75" customHeight="1" hidden="1">
      <c r="A43" s="107">
        <v>26</v>
      </c>
      <c r="B43" s="37" t="s">
        <v>16</v>
      </c>
      <c r="C43" s="37" t="s">
        <v>17</v>
      </c>
      <c r="D43" s="237" t="s">
        <v>504</v>
      </c>
      <c r="E43" s="237" t="s">
        <v>517</v>
      </c>
      <c r="F43" s="245">
        <v>25653</v>
      </c>
      <c r="G43" s="238">
        <v>44</v>
      </c>
      <c r="H43" s="107" t="s">
        <v>506</v>
      </c>
      <c r="I43" s="246" t="s">
        <v>518</v>
      </c>
      <c r="J43" s="107">
        <v>596</v>
      </c>
      <c r="K43" s="107" t="s">
        <v>70</v>
      </c>
      <c r="L43" s="239"/>
      <c r="M43" s="239"/>
      <c r="N43" s="239" t="s">
        <v>519</v>
      </c>
      <c r="O43" s="107" t="s">
        <v>520</v>
      </c>
      <c r="P43" s="247" t="s">
        <v>521</v>
      </c>
      <c r="Q43" s="33" t="s">
        <v>15</v>
      </c>
      <c r="R43" s="241" t="s">
        <v>198</v>
      </c>
      <c r="S43" s="34">
        <v>450</v>
      </c>
      <c r="T43" s="34">
        <v>2009</v>
      </c>
      <c r="U43" s="68" t="s">
        <v>511</v>
      </c>
      <c r="V43" s="68" t="s">
        <v>511</v>
      </c>
      <c r="W43" s="68"/>
      <c r="X43" s="68"/>
      <c r="Y43" s="68"/>
      <c r="Z43" s="68"/>
      <c r="AA43" s="68" t="s">
        <v>288</v>
      </c>
      <c r="AB43" s="68" t="s">
        <v>288</v>
      </c>
      <c r="AC43" s="68"/>
      <c r="AD43" s="68"/>
      <c r="AE43" s="68"/>
      <c r="AF43" s="68"/>
      <c r="AG43" s="69"/>
      <c r="AH43" s="37"/>
      <c r="AI43" s="37" t="s">
        <v>522</v>
      </c>
      <c r="AJ43" s="243" t="s">
        <v>523</v>
      </c>
      <c r="AK43" s="35" t="s">
        <v>524</v>
      </c>
      <c r="AL43" s="34"/>
      <c r="AM43" s="34" t="s">
        <v>515</v>
      </c>
      <c r="AN43" s="244"/>
      <c r="AO43" s="37" t="s">
        <v>516</v>
      </c>
      <c r="AP43" s="37" t="s">
        <v>278</v>
      </c>
      <c r="AQ43" s="62" t="str">
        <f>K43</f>
        <v>O Pos</v>
      </c>
      <c r="AR43" s="70" t="s">
        <v>288</v>
      </c>
      <c r="AS43" s="70" t="s">
        <v>3</v>
      </c>
      <c r="AT43" s="61">
        <v>0.407638888888889</v>
      </c>
      <c r="AU43" s="65">
        <v>0.003472222222222222</v>
      </c>
      <c r="AV43" s="64">
        <v>0.4648726851851852</v>
      </c>
      <c r="AW43" s="66">
        <f>AV43-AT43-AU43</f>
        <v>0.05376157407407399</v>
      </c>
      <c r="AX43" s="65">
        <f>AV43</f>
        <v>0.4648726851851852</v>
      </c>
      <c r="AY43" s="65">
        <v>0.003472222222222222</v>
      </c>
      <c r="AZ43" s="64">
        <v>0.5215162037037037</v>
      </c>
      <c r="BA43" s="66">
        <f>AZ43-AX43-AY43</f>
        <v>0.05317129629629623</v>
      </c>
      <c r="BB43" s="65">
        <f>AZ43</f>
        <v>0.5215162037037037</v>
      </c>
      <c r="BC43" s="65">
        <v>0.003472222222222222</v>
      </c>
      <c r="BD43" s="64">
        <v>0.5215162037037037</v>
      </c>
      <c r="BE43" s="66">
        <f>BD43-BB43-BC43</f>
        <v>-0.003472222222222222</v>
      </c>
      <c r="BF43" s="65">
        <f>BD43</f>
        <v>0.5215162037037037</v>
      </c>
      <c r="BG43" s="65">
        <v>0.003472222222222222</v>
      </c>
      <c r="BH43" s="64">
        <v>0.5215162037037037</v>
      </c>
      <c r="BI43" s="66">
        <f>BH43-BF43-BG43</f>
        <v>-0.003472222222222222</v>
      </c>
      <c r="BJ43" s="65">
        <f>BH43</f>
        <v>0.5215162037037037</v>
      </c>
      <c r="BK43" s="65">
        <v>0.003472222222222222</v>
      </c>
      <c r="BL43" s="64">
        <v>0.5215162037037037</v>
      </c>
      <c r="BM43" s="66">
        <f>BL43-BJ43-BK43</f>
        <v>-0.003472222222222222</v>
      </c>
      <c r="BN43" s="65">
        <f>BM43+BE43+BA43+AW43+BI43</f>
        <v>0.09651620370370355</v>
      </c>
      <c r="BO43" s="61">
        <v>0</v>
      </c>
      <c r="BP43" s="66">
        <f>BN43+BO43</f>
        <v>0.09651620370370355</v>
      </c>
      <c r="BQ43" s="67">
        <v>2</v>
      </c>
      <c r="BR43" s="67"/>
    </row>
    <row r="44" spans="1:70" ht="30.75" customHeight="1" hidden="1" thickBot="1">
      <c r="A44" s="107">
        <v>29</v>
      </c>
      <c r="B44" s="37" t="s">
        <v>21</v>
      </c>
      <c r="C44" s="73" t="s">
        <v>22</v>
      </c>
      <c r="D44" s="43" t="s">
        <v>525</v>
      </c>
      <c r="E44" s="237" t="s">
        <v>526</v>
      </c>
      <c r="F44" s="245">
        <v>26704</v>
      </c>
      <c r="G44" s="238">
        <f>(41640-F44)/365</f>
        <v>40.92054794520548</v>
      </c>
      <c r="H44" s="107" t="s">
        <v>527</v>
      </c>
      <c r="I44" s="246" t="s">
        <v>528</v>
      </c>
      <c r="J44" s="107">
        <v>544</v>
      </c>
      <c r="K44" s="107" t="s">
        <v>141</v>
      </c>
      <c r="L44" s="239" t="s">
        <v>529</v>
      </c>
      <c r="M44" s="239" t="s">
        <v>530</v>
      </c>
      <c r="N44" s="239" t="s">
        <v>531</v>
      </c>
      <c r="O44" s="107" t="s">
        <v>532</v>
      </c>
      <c r="P44" s="247" t="s">
        <v>531</v>
      </c>
      <c r="Q44" s="33" t="s">
        <v>34</v>
      </c>
      <c r="R44" s="241">
        <v>4</v>
      </c>
      <c r="S44" s="34">
        <v>450</v>
      </c>
      <c r="T44" s="34"/>
      <c r="U44" s="68" t="s">
        <v>511</v>
      </c>
      <c r="V44" s="68" t="s">
        <v>511</v>
      </c>
      <c r="W44" s="68"/>
      <c r="X44" s="68"/>
      <c r="Y44" s="68"/>
      <c r="Z44" s="68"/>
      <c r="AA44" s="68" t="s">
        <v>288</v>
      </c>
      <c r="AB44" s="68" t="s">
        <v>288</v>
      </c>
      <c r="AC44" s="68"/>
      <c r="AD44" s="68"/>
      <c r="AE44" s="68"/>
      <c r="AF44" s="68"/>
      <c r="AG44" s="69" t="s">
        <v>533</v>
      </c>
      <c r="AH44" s="37"/>
      <c r="AI44" s="37" t="s">
        <v>534</v>
      </c>
      <c r="AJ44" s="243" t="s">
        <v>535</v>
      </c>
      <c r="AK44" s="35">
        <v>701334479</v>
      </c>
      <c r="AL44" s="34" t="s">
        <v>536</v>
      </c>
      <c r="AM44" s="34" t="s">
        <v>537</v>
      </c>
      <c r="AN44" s="244" t="s">
        <v>531</v>
      </c>
      <c r="AO44" s="37"/>
      <c r="AP44" s="37" t="s">
        <v>155</v>
      </c>
      <c r="AQ44" s="62" t="str">
        <f>K44</f>
        <v>B Pos</v>
      </c>
      <c r="AR44" s="70" t="s">
        <v>114</v>
      </c>
      <c r="AS44" s="70" t="s">
        <v>3</v>
      </c>
      <c r="AT44" s="61">
        <v>0.408680555555556</v>
      </c>
      <c r="AU44" s="65">
        <v>0.003472222222222222</v>
      </c>
      <c r="AV44" s="64">
        <v>0.4893402777777778</v>
      </c>
      <c r="AW44" s="66">
        <f>AV44-AT44-AU44</f>
        <v>0.07718749999999956</v>
      </c>
      <c r="AX44" s="65">
        <f>AV44</f>
        <v>0.4893402777777778</v>
      </c>
      <c r="AY44" s="65">
        <v>0.003472222222222222</v>
      </c>
      <c r="AZ44" s="64">
        <v>0.4893402777777778</v>
      </c>
      <c r="BA44" s="66">
        <f>AZ44-AX44-AY44</f>
        <v>-0.003472222222222222</v>
      </c>
      <c r="BB44" s="65">
        <f>AZ44</f>
        <v>0.4893402777777778</v>
      </c>
      <c r="BC44" s="65">
        <v>0.003472222222222222</v>
      </c>
      <c r="BD44" s="64">
        <v>0.4893402777777778</v>
      </c>
      <c r="BE44" s="66">
        <f>BD44-BB44-BC44</f>
        <v>-0.003472222222222222</v>
      </c>
      <c r="BF44" s="65">
        <f>BD44</f>
        <v>0.4893402777777778</v>
      </c>
      <c r="BG44" s="65">
        <v>0.003472222222222222</v>
      </c>
      <c r="BH44" s="64">
        <v>0.4893402777777778</v>
      </c>
      <c r="BI44" s="66">
        <f>BH44-BF44-BG44</f>
        <v>-0.003472222222222222</v>
      </c>
      <c r="BJ44" s="65">
        <f>BH44</f>
        <v>0.4893402777777778</v>
      </c>
      <c r="BK44" s="65">
        <v>0.003472222222222222</v>
      </c>
      <c r="BL44" s="64">
        <v>0.4893402777777778</v>
      </c>
      <c r="BM44" s="66">
        <f>BL44-BJ44-BK44</f>
        <v>-0.003472222222222222</v>
      </c>
      <c r="BN44" s="65">
        <f>BM44+BE44+BA44+AW44+BI44</f>
        <v>0.06329861111111067</v>
      </c>
      <c r="BO44" s="61">
        <v>0</v>
      </c>
      <c r="BP44" s="66">
        <f>BN44+BO44</f>
        <v>0.06329861111111067</v>
      </c>
      <c r="BQ44" s="67">
        <v>1</v>
      </c>
      <c r="BR44" s="67"/>
    </row>
    <row r="45" spans="1:70" ht="30.75" customHeight="1" hidden="1">
      <c r="A45" s="107">
        <v>28</v>
      </c>
      <c r="B45" s="37" t="s">
        <v>21</v>
      </c>
      <c r="C45" s="37" t="s">
        <v>22</v>
      </c>
      <c r="D45" s="237" t="s">
        <v>538</v>
      </c>
      <c r="E45" s="237" t="s">
        <v>539</v>
      </c>
      <c r="F45" s="245"/>
      <c r="G45" s="238">
        <f>(41640-F45)/365</f>
        <v>114.08219178082192</v>
      </c>
      <c r="H45" s="107" t="s">
        <v>540</v>
      </c>
      <c r="I45" s="246" t="s">
        <v>528</v>
      </c>
      <c r="J45" s="107">
        <v>569</v>
      </c>
      <c r="K45" s="107" t="s">
        <v>141</v>
      </c>
      <c r="L45" s="239" t="s">
        <v>529</v>
      </c>
      <c r="M45" s="239" t="s">
        <v>530</v>
      </c>
      <c r="N45" s="239" t="s">
        <v>531</v>
      </c>
      <c r="O45" s="107" t="s">
        <v>532</v>
      </c>
      <c r="P45" s="247" t="s">
        <v>531</v>
      </c>
      <c r="Q45" s="33" t="s">
        <v>34</v>
      </c>
      <c r="R45" s="241">
        <v>4</v>
      </c>
      <c r="S45" s="34">
        <v>100</v>
      </c>
      <c r="T45" s="34"/>
      <c r="U45" s="68" t="s">
        <v>511</v>
      </c>
      <c r="V45" s="68" t="s">
        <v>511</v>
      </c>
      <c r="W45" s="68"/>
      <c r="X45" s="68"/>
      <c r="Y45" s="68"/>
      <c r="Z45" s="68"/>
      <c r="AA45" s="68" t="s">
        <v>288</v>
      </c>
      <c r="AB45" s="68" t="s">
        <v>288</v>
      </c>
      <c r="AC45" s="68"/>
      <c r="AD45" s="68"/>
      <c r="AE45" s="68"/>
      <c r="AF45" s="68"/>
      <c r="AG45" s="69"/>
      <c r="AH45" s="37"/>
      <c r="AI45" s="37" t="s">
        <v>534</v>
      </c>
      <c r="AJ45" s="243" t="s">
        <v>535</v>
      </c>
      <c r="AK45" s="35">
        <v>74297243</v>
      </c>
      <c r="AL45" s="34" t="s">
        <v>536</v>
      </c>
      <c r="AM45" s="34" t="s">
        <v>537</v>
      </c>
      <c r="AN45" s="244" t="s">
        <v>531</v>
      </c>
      <c r="AO45" s="37"/>
      <c r="AP45" s="37" t="s">
        <v>278</v>
      </c>
      <c r="AQ45" s="62" t="s">
        <v>141</v>
      </c>
      <c r="AR45" s="70" t="s">
        <v>114</v>
      </c>
      <c r="AS45" s="70" t="s">
        <v>3</v>
      </c>
      <c r="AT45" s="61">
        <v>0.408333333333333</v>
      </c>
      <c r="AU45" s="65">
        <v>0.003472222222222222</v>
      </c>
      <c r="AV45" s="64">
        <v>0.5385416666666667</v>
      </c>
      <c r="AW45" s="66">
        <f>AV45-AT45-AU45</f>
        <v>0.1267361111111115</v>
      </c>
      <c r="AX45" s="65">
        <f>AV45</f>
        <v>0.5385416666666667</v>
      </c>
      <c r="AY45" s="65">
        <v>0.003472222222222222</v>
      </c>
      <c r="AZ45" s="64">
        <v>0.5385416666666667</v>
      </c>
      <c r="BA45" s="66">
        <f>AZ45-AX45-AY45</f>
        <v>-0.003472222222222222</v>
      </c>
      <c r="BB45" s="65">
        <f>AZ45</f>
        <v>0.5385416666666667</v>
      </c>
      <c r="BC45" s="65">
        <v>0.003472222222222222</v>
      </c>
      <c r="BD45" s="64">
        <v>0.5385416666666667</v>
      </c>
      <c r="BE45" s="66">
        <f>BD45-BB45-BC45</f>
        <v>-0.003472222222222222</v>
      </c>
      <c r="BF45" s="65">
        <f>BD45</f>
        <v>0.5385416666666667</v>
      </c>
      <c r="BG45" s="65">
        <v>0.003472222222222222</v>
      </c>
      <c r="BH45" s="64">
        <v>0.5385416666666667</v>
      </c>
      <c r="BI45" s="66">
        <f>BH45-BF45-BG45</f>
        <v>-0.003472222222222222</v>
      </c>
      <c r="BJ45" s="65">
        <f>BH45</f>
        <v>0.5385416666666667</v>
      </c>
      <c r="BK45" s="65">
        <v>0.003472222222222222</v>
      </c>
      <c r="BL45" s="64">
        <v>0.5385416666666667</v>
      </c>
      <c r="BM45" s="66">
        <f>BL45-BJ45-BK45</f>
        <v>-0.003472222222222222</v>
      </c>
      <c r="BN45" s="65">
        <f>BM45+BE45+BA45+AW45+BI45</f>
        <v>0.1128472222222226</v>
      </c>
      <c r="BO45" s="61">
        <v>0</v>
      </c>
      <c r="BP45" s="66">
        <f>BN45+BO45</f>
        <v>0.1128472222222226</v>
      </c>
      <c r="BQ45" s="67">
        <v>1</v>
      </c>
      <c r="BR45" s="67"/>
    </row>
    <row r="47" spans="50:55" ht="15.75" thickBot="1">
      <c r="AX47" s="63" t="s">
        <v>541</v>
      </c>
      <c r="AY47" s="63"/>
      <c r="AZ47" s="257"/>
      <c r="BA47" s="258"/>
      <c r="BB47" s="72" t="s">
        <v>46</v>
      </c>
      <c r="BC47" s="257"/>
    </row>
    <row r="48" ht="15.75" thickTop="1"/>
  </sheetData>
  <sheetProtection/>
  <mergeCells count="14">
    <mergeCell ref="BQ13:BQ14"/>
    <mergeCell ref="BR13:BR14"/>
    <mergeCell ref="AX13:BA13"/>
    <mergeCell ref="BB13:BE13"/>
    <mergeCell ref="BF13:BI13"/>
    <mergeCell ref="BJ13:BM13"/>
    <mergeCell ref="Y13:Z13"/>
    <mergeCell ref="AC13:AF13"/>
    <mergeCell ref="AG13:AR13"/>
    <mergeCell ref="AT13:AW13"/>
    <mergeCell ref="F3:G3"/>
    <mergeCell ref="O3:P3"/>
    <mergeCell ref="O13:P13"/>
    <mergeCell ref="Q13:T13"/>
  </mergeCells>
  <hyperlinks>
    <hyperlink ref="I40" r:id="rId1" display="craig@elidz.co.za"/>
    <hyperlink ref="I15" r:id="rId2" display="holliday@microlink.zm"/>
    <hyperlink ref="I43" r:id="rId3" display="michchris@gmail.com"/>
    <hyperlink ref="I42" r:id="rId4" display="ckruger@southerncross.co.zm"/>
    <hyperlink ref="I18" r:id="rId5" display="pym44@laposta.net"/>
    <hyperlink ref="I17" r:id="rId6" display="matobovet@gmail.com"/>
    <hyperlink ref="I19" r:id="rId7" display="info@pascaldb.be"/>
    <hyperlink ref="I44" r:id="rId8" display="skybobo@live.com"/>
    <hyperlink ref="I16" r:id="rId9" display="nicolas.comana@homda.com.zm"/>
    <hyperlink ref="I45" r:id="rId10" display="skybobo@live.com"/>
    <hyperlink ref="I36" r:id="rId11" display="grantgzim@hotmail.com"/>
    <hyperlink ref="I30" r:id="rId12" display="mikeburatto@iconnect.zm"/>
    <hyperlink ref="I27" r:id="rId13" display="broadfam05@yahoo.com"/>
    <hyperlink ref="I26" r:id="rId14" display="zamiffy@gmail.com"/>
    <hyperlink ref="I21" r:id="rId15" display="cockerfam@gmail.com"/>
    <hyperlink ref="I23" r:id="rId16" display="al.debwaap@gmail.com"/>
    <hyperlink ref="I22" r:id="rId17" display="anthony@cimbria.co.ke"/>
    <hyperlink ref="I24" r:id="rId18" display="vincentcrosbie@gmail.com"/>
    <hyperlink ref="I34" r:id="rId19" display="robm@rainbowinvest"/>
    <hyperlink ref="I25" r:id="rId20" display="matobovet@gmail.com"/>
    <hyperlink ref="I31" r:id="rId21" display="emilektm@yahoo.com"/>
    <hyperlink ref="I38" r:id="rId22" display="frederic.schetter@gmail.com"/>
    <hyperlink ref="I37" r:id="rId23" display="george@deepcatch.co.zm"/>
    <hyperlink ref="I29" r:id="rId24" display="reynardp@gmail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P3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13.421875" style="0" customWidth="1"/>
    <col min="4" max="4" width="18.28125" style="0" customWidth="1"/>
    <col min="6" max="7" width="9.140625" style="98" customWidth="1"/>
    <col min="8" max="8" width="10.7109375" style="0" bestFit="1" customWidth="1"/>
    <col min="9" max="9" width="12.57421875" style="0" bestFit="1" customWidth="1"/>
    <col min="10" max="10" width="10.7109375" style="0" bestFit="1" customWidth="1"/>
    <col min="11" max="11" width="11.57421875" style="0" bestFit="1" customWidth="1"/>
    <col min="12" max="12" width="10.7109375" style="0" bestFit="1" customWidth="1"/>
    <col min="13" max="13" width="12.57421875" style="0" bestFit="1" customWidth="1"/>
    <col min="14" max="14" width="10.7109375" style="0" bestFit="1" customWidth="1"/>
    <col min="15" max="15" width="11.57421875" style="0" bestFit="1" customWidth="1"/>
    <col min="16" max="16" width="10.7109375" style="0" bestFit="1" customWidth="1"/>
    <col min="17" max="17" width="12.57421875" style="0" hidden="1" customWidth="1"/>
    <col min="18" max="18" width="10.7109375" style="0" bestFit="1" customWidth="1"/>
    <col min="19" max="19" width="11.57421875" style="0" bestFit="1" customWidth="1"/>
    <col min="20" max="20" width="10.7109375" style="0" bestFit="1" customWidth="1"/>
    <col min="21" max="21" width="12.140625" style="0" bestFit="1" customWidth="1"/>
    <col min="22" max="22" width="11.57421875" style="0" bestFit="1" customWidth="1"/>
  </cols>
  <sheetData>
    <row r="1" spans="2:68" s="63" customFormat="1" ht="15">
      <c r="B1" s="73"/>
      <c r="C1" s="73"/>
      <c r="D1" s="188"/>
      <c r="E1" s="188"/>
      <c r="P1" s="189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2"/>
      <c r="AH1" s="73"/>
      <c r="AI1" s="73"/>
      <c r="AJ1" s="190"/>
      <c r="AK1" s="73"/>
      <c r="AL1" s="73"/>
      <c r="AM1" s="73"/>
      <c r="AN1" s="191"/>
      <c r="AO1" s="73"/>
      <c r="AP1" s="73"/>
      <c r="AQ1" s="72"/>
      <c r="AR1" s="72"/>
      <c r="AS1" s="72"/>
      <c r="AT1" s="72"/>
      <c r="AU1" s="72"/>
      <c r="AV1" s="72"/>
      <c r="AW1" s="74"/>
      <c r="AX1" s="72"/>
      <c r="AY1" s="72"/>
      <c r="AZ1" s="72"/>
      <c r="BA1" s="74"/>
      <c r="BB1" s="72"/>
      <c r="BC1" s="72"/>
      <c r="BD1" s="72"/>
      <c r="BE1" s="74"/>
      <c r="BF1" s="72"/>
      <c r="BG1" s="72"/>
      <c r="BH1" s="72"/>
      <c r="BI1" s="74"/>
      <c r="BJ1" s="72"/>
      <c r="BK1" s="72"/>
      <c r="BL1" s="72"/>
      <c r="BM1" s="74"/>
      <c r="BN1" s="72"/>
      <c r="BO1" s="72"/>
      <c r="BP1" s="74"/>
    </row>
    <row r="2" spans="3:68" s="54" customFormat="1" ht="30.75" customHeight="1">
      <c r="C2" s="1" t="s">
        <v>577</v>
      </c>
      <c r="D2" s="192"/>
      <c r="E2" s="192"/>
      <c r="P2" s="193"/>
      <c r="R2" s="1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6"/>
      <c r="AH2" s="57"/>
      <c r="AI2" s="58"/>
      <c r="AJ2" s="194"/>
      <c r="AK2" s="58"/>
      <c r="AL2" s="58"/>
      <c r="AM2" s="58"/>
      <c r="AN2" s="195"/>
      <c r="AO2" s="58"/>
      <c r="AP2" s="58"/>
      <c r="AQ2" s="56"/>
      <c r="AR2" s="56"/>
      <c r="AS2" s="56"/>
      <c r="AT2" s="56"/>
      <c r="AU2" s="56"/>
      <c r="AV2" s="56"/>
      <c r="AW2" s="59"/>
      <c r="AX2" s="56"/>
      <c r="AY2" s="56"/>
      <c r="AZ2" s="56"/>
      <c r="BA2" s="59"/>
      <c r="BB2" s="56"/>
      <c r="BC2" s="56"/>
      <c r="BD2" s="56"/>
      <c r="BE2" s="59"/>
      <c r="BF2" s="56"/>
      <c r="BG2" s="56"/>
      <c r="BH2" s="56"/>
      <c r="BI2" s="59"/>
      <c r="BJ2" s="56"/>
      <c r="BK2" s="56"/>
      <c r="BL2" s="56"/>
      <c r="BM2" s="59"/>
      <c r="BN2" s="56"/>
      <c r="BO2" s="56"/>
      <c r="BP2" s="59"/>
    </row>
    <row r="3" spans="2:68" s="54" customFormat="1" ht="30.75" customHeight="1" thickBot="1">
      <c r="B3" s="57"/>
      <c r="C3" s="192" t="s">
        <v>191</v>
      </c>
      <c r="F3" s="297">
        <v>0.375</v>
      </c>
      <c r="G3" s="297"/>
      <c r="H3" s="297"/>
      <c r="N3" s="193"/>
      <c r="O3" s="281"/>
      <c r="P3" s="281"/>
      <c r="S3" s="196"/>
      <c r="T3" s="197"/>
      <c r="U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6"/>
      <c r="AH3" s="56"/>
      <c r="AI3" s="57"/>
      <c r="AJ3" s="198"/>
      <c r="AK3" s="57"/>
      <c r="AL3" s="57"/>
      <c r="AM3" s="57"/>
      <c r="AN3" s="199"/>
      <c r="AO3" s="57"/>
      <c r="AP3" s="57"/>
      <c r="AQ3" s="60" t="s">
        <v>35</v>
      </c>
      <c r="AR3" s="60"/>
      <c r="AT3" s="61"/>
      <c r="AU3" s="56"/>
      <c r="AV3" s="56"/>
      <c r="AW3" s="59"/>
      <c r="AX3" s="56"/>
      <c r="AY3" s="56"/>
      <c r="AZ3" s="56"/>
      <c r="BA3" s="59"/>
      <c r="BB3" s="56"/>
      <c r="BC3" s="56"/>
      <c r="BD3" s="56"/>
      <c r="BE3" s="59"/>
      <c r="BF3" s="56"/>
      <c r="BG3" s="56"/>
      <c r="BH3" s="56"/>
      <c r="BI3" s="59"/>
      <c r="BJ3" s="56"/>
      <c r="BK3" s="56"/>
      <c r="BL3" s="56"/>
      <c r="BM3" s="59"/>
      <c r="BN3" s="56"/>
      <c r="BO3" s="56"/>
      <c r="BP3" s="59"/>
    </row>
    <row r="4" spans="1:24" s="63" customFormat="1" ht="48" customHeight="1" thickBot="1">
      <c r="A4" s="268"/>
      <c r="B4" s="210" t="s">
        <v>219</v>
      </c>
      <c r="C4" s="211" t="s">
        <v>219</v>
      </c>
      <c r="D4" s="211" t="s">
        <v>219</v>
      </c>
      <c r="E4" s="212" t="s">
        <v>219</v>
      </c>
      <c r="F4" s="219"/>
      <c r="G4" s="218" t="s">
        <v>38</v>
      </c>
      <c r="H4" s="293" t="s">
        <v>2</v>
      </c>
      <c r="I4" s="294"/>
      <c r="J4" s="295"/>
      <c r="K4" s="296"/>
      <c r="L4" s="293" t="s">
        <v>233</v>
      </c>
      <c r="M4" s="294"/>
      <c r="N4" s="295"/>
      <c r="O4" s="296"/>
      <c r="P4" s="293" t="s">
        <v>45</v>
      </c>
      <c r="Q4" s="294"/>
      <c r="R4" s="295"/>
      <c r="S4" s="296"/>
      <c r="T4" s="10" t="s">
        <v>39</v>
      </c>
      <c r="U4" s="10" t="s">
        <v>40</v>
      </c>
      <c r="V4" s="10" t="s">
        <v>13</v>
      </c>
      <c r="W4" s="275" t="s">
        <v>41</v>
      </c>
      <c r="X4" s="275" t="s">
        <v>237</v>
      </c>
    </row>
    <row r="5" spans="1:24" s="236" customFormat="1" ht="45" customHeight="1" thickBot="1">
      <c r="A5" s="220" t="s">
        <v>42</v>
      </c>
      <c r="B5" s="220" t="s">
        <v>11</v>
      </c>
      <c r="C5" s="221" t="s">
        <v>239</v>
      </c>
      <c r="D5" s="221" t="s">
        <v>240</v>
      </c>
      <c r="E5" s="220" t="s">
        <v>9</v>
      </c>
      <c r="F5" s="220" t="s">
        <v>12</v>
      </c>
      <c r="G5" s="230" t="s">
        <v>43</v>
      </c>
      <c r="H5" s="231" t="s">
        <v>37</v>
      </c>
      <c r="I5" s="232" t="s">
        <v>45</v>
      </c>
      <c r="J5" s="233" t="s">
        <v>38</v>
      </c>
      <c r="K5" s="234" t="s">
        <v>44</v>
      </c>
      <c r="L5" s="231" t="s">
        <v>37</v>
      </c>
      <c r="M5" s="232" t="s">
        <v>45</v>
      </c>
      <c r="N5" s="233" t="s">
        <v>38</v>
      </c>
      <c r="O5" s="234" t="s">
        <v>44</v>
      </c>
      <c r="P5" s="231" t="s">
        <v>37</v>
      </c>
      <c r="Q5" s="232" t="s">
        <v>45</v>
      </c>
      <c r="R5" s="233" t="s">
        <v>38</v>
      </c>
      <c r="S5" s="234" t="s">
        <v>44</v>
      </c>
      <c r="T5" s="235" t="s">
        <v>44</v>
      </c>
      <c r="U5" s="235" t="s">
        <v>269</v>
      </c>
      <c r="V5" s="235"/>
      <c r="W5" s="276"/>
      <c r="X5" s="276"/>
    </row>
    <row r="6" spans="1:24" s="63" customFormat="1" ht="12.75" customHeight="1">
      <c r="A6" s="37"/>
      <c r="B6" s="37"/>
      <c r="C6" s="34"/>
      <c r="D6" s="43"/>
      <c r="E6" s="35"/>
      <c r="F6" s="262"/>
      <c r="G6" s="70"/>
      <c r="H6" s="34"/>
      <c r="I6" s="65"/>
      <c r="J6" s="64"/>
      <c r="K6" s="66"/>
      <c r="L6" s="65"/>
      <c r="M6" s="65"/>
      <c r="N6" s="64"/>
      <c r="O6" s="66"/>
      <c r="P6" s="263"/>
      <c r="Q6" s="65"/>
      <c r="R6" s="64"/>
      <c r="S6" s="66"/>
      <c r="T6" s="65"/>
      <c r="U6" s="61"/>
      <c r="V6" s="66"/>
      <c r="W6" s="67"/>
      <c r="X6" s="67"/>
    </row>
    <row r="7" spans="1:24" s="63" customFormat="1" ht="30.75" customHeight="1">
      <c r="A7" s="37" t="s">
        <v>16</v>
      </c>
      <c r="B7" s="37" t="s">
        <v>17</v>
      </c>
      <c r="C7" s="36" t="s">
        <v>270</v>
      </c>
      <c r="D7" s="36" t="s">
        <v>271</v>
      </c>
      <c r="E7" s="105">
        <v>100</v>
      </c>
      <c r="F7" s="262" t="s">
        <v>18</v>
      </c>
      <c r="G7" s="70">
        <v>1</v>
      </c>
      <c r="H7" s="264">
        <v>0.3756944444444445</v>
      </c>
      <c r="I7" s="65">
        <v>0</v>
      </c>
      <c r="J7" s="64">
        <v>0.4715509259259259</v>
      </c>
      <c r="K7" s="66">
        <f aca="true" t="shared" si="0" ref="K7:K26">J7-H7-I7</f>
        <v>0.0958564814814814</v>
      </c>
      <c r="L7" s="65">
        <f aca="true" t="shared" si="1" ref="L7:L26">J7</f>
        <v>0.4715509259259259</v>
      </c>
      <c r="M7" s="65">
        <v>0</v>
      </c>
      <c r="N7" s="64">
        <v>0.5328356481481481</v>
      </c>
      <c r="O7" s="66">
        <f aca="true" t="shared" si="2" ref="O7:O26">N7-L7-M7</f>
        <v>0.0612847222222222</v>
      </c>
      <c r="P7" s="263">
        <v>0.4443634259259259</v>
      </c>
      <c r="Q7" s="65">
        <v>0</v>
      </c>
      <c r="R7" s="64">
        <v>0.45135416666666667</v>
      </c>
      <c r="S7" s="66">
        <f aca="true" t="shared" si="3" ref="S7:S26">R7-P7-Q7</f>
        <v>0.006990740740740742</v>
      </c>
      <c r="T7" s="65">
        <f aca="true" t="shared" si="4" ref="T7:T26">-S7+O7+K7</f>
        <v>0.15015046296296286</v>
      </c>
      <c r="U7" s="61">
        <v>0</v>
      </c>
      <c r="V7" s="66">
        <f aca="true" t="shared" si="5" ref="V7:V26">T7+U7</f>
        <v>0.15015046296296286</v>
      </c>
      <c r="W7" s="67"/>
      <c r="X7" s="67">
        <v>21</v>
      </c>
    </row>
    <row r="8" spans="1:24" ht="29.25" customHeight="1">
      <c r="A8" s="37" t="s">
        <v>216</v>
      </c>
      <c r="B8" s="37" t="s">
        <v>217</v>
      </c>
      <c r="C8" s="43" t="s">
        <v>549</v>
      </c>
      <c r="D8" s="43" t="s">
        <v>550</v>
      </c>
      <c r="E8" s="35">
        <v>82</v>
      </c>
      <c r="F8" s="265" t="s">
        <v>18</v>
      </c>
      <c r="G8" s="266">
        <v>2</v>
      </c>
      <c r="H8" s="264">
        <v>0.37847222222222227</v>
      </c>
      <c r="I8" s="65">
        <v>0</v>
      </c>
      <c r="J8" s="64">
        <v>0.4783564814814815</v>
      </c>
      <c r="K8" s="66">
        <f t="shared" si="0"/>
        <v>0.09988425925925926</v>
      </c>
      <c r="L8" s="65">
        <f t="shared" si="1"/>
        <v>0.4783564814814815</v>
      </c>
      <c r="M8" s="65">
        <v>0</v>
      </c>
      <c r="N8" s="64">
        <v>0.5466782407407408</v>
      </c>
      <c r="O8" s="66">
        <f t="shared" si="2"/>
        <v>0.06832175925925926</v>
      </c>
      <c r="P8" s="263">
        <v>0.44870370370370366</v>
      </c>
      <c r="Q8" s="65">
        <v>0</v>
      </c>
      <c r="R8" s="64">
        <v>0.4547569444444444</v>
      </c>
      <c r="S8" s="66">
        <f t="shared" si="3"/>
        <v>0.006053240740740762</v>
      </c>
      <c r="T8" s="65">
        <f t="shared" si="4"/>
        <v>0.16215277777777776</v>
      </c>
      <c r="U8" s="61">
        <v>0</v>
      </c>
      <c r="V8" s="66">
        <f t="shared" si="5"/>
        <v>0.16215277777777776</v>
      </c>
      <c r="W8" s="67"/>
      <c r="X8" s="67">
        <v>18</v>
      </c>
    </row>
    <row r="9" spans="1:24" ht="29.25" customHeight="1">
      <c r="A9" s="37" t="s">
        <v>220</v>
      </c>
      <c r="B9" s="37" t="s">
        <v>22</v>
      </c>
      <c r="C9" s="237" t="s">
        <v>551</v>
      </c>
      <c r="D9" s="237" t="s">
        <v>552</v>
      </c>
      <c r="E9" s="35">
        <v>22</v>
      </c>
      <c r="F9" s="266" t="s">
        <v>18</v>
      </c>
      <c r="G9" s="266">
        <v>3</v>
      </c>
      <c r="H9" s="264">
        <v>0.3819444444444444</v>
      </c>
      <c r="I9" s="65">
        <v>0</v>
      </c>
      <c r="J9" s="64">
        <v>0.4912268518518519</v>
      </c>
      <c r="K9" s="66">
        <f t="shared" si="0"/>
        <v>0.10928240740740747</v>
      </c>
      <c r="L9" s="65">
        <f t="shared" si="1"/>
        <v>0.4912268518518519</v>
      </c>
      <c r="M9" s="65">
        <v>0</v>
      </c>
      <c r="N9" s="64">
        <v>0.5747800925925927</v>
      </c>
      <c r="O9" s="66">
        <f t="shared" si="2"/>
        <v>0.08355324074074078</v>
      </c>
      <c r="P9" s="263">
        <v>0.45916666666666667</v>
      </c>
      <c r="Q9" s="65">
        <v>0</v>
      </c>
      <c r="R9" s="64">
        <v>0.4661226851851852</v>
      </c>
      <c r="S9" s="66">
        <f t="shared" si="3"/>
        <v>0.006956018518518514</v>
      </c>
      <c r="T9" s="65">
        <f t="shared" si="4"/>
        <v>0.18587962962962973</v>
      </c>
      <c r="U9" s="61">
        <v>0.006944444444444444</v>
      </c>
      <c r="V9" s="66">
        <f t="shared" si="5"/>
        <v>0.19282407407407418</v>
      </c>
      <c r="W9" s="67"/>
      <c r="X9" s="67">
        <v>16</v>
      </c>
    </row>
    <row r="10" spans="1:24" ht="29.25" customHeight="1">
      <c r="A10" s="37" t="s">
        <v>220</v>
      </c>
      <c r="B10" s="37" t="s">
        <v>22</v>
      </c>
      <c r="C10" s="34" t="s">
        <v>553</v>
      </c>
      <c r="D10" s="43" t="s">
        <v>578</v>
      </c>
      <c r="E10" s="35">
        <v>134</v>
      </c>
      <c r="F10" s="266" t="s">
        <v>18</v>
      </c>
      <c r="G10" s="266">
        <v>4</v>
      </c>
      <c r="H10" s="264">
        <v>0.3826388888888889</v>
      </c>
      <c r="I10" s="65">
        <v>0</v>
      </c>
      <c r="J10" s="64">
        <v>0.5164930555555556</v>
      </c>
      <c r="K10" s="66">
        <f t="shared" si="0"/>
        <v>0.13385416666666666</v>
      </c>
      <c r="L10" s="65">
        <f t="shared" si="1"/>
        <v>0.5164930555555556</v>
      </c>
      <c r="M10" s="65">
        <v>0</v>
      </c>
      <c r="N10" s="64">
        <v>0.6110532407407407</v>
      </c>
      <c r="O10" s="66">
        <f t="shared" si="2"/>
        <v>0.09456018518518516</v>
      </c>
      <c r="P10" s="263">
        <v>0.472349537037037</v>
      </c>
      <c r="Q10" s="65">
        <v>0</v>
      </c>
      <c r="R10" s="64">
        <v>0.48129629629629633</v>
      </c>
      <c r="S10" s="66">
        <f t="shared" si="3"/>
        <v>0.008946759259259307</v>
      </c>
      <c r="T10" s="65">
        <f t="shared" si="4"/>
        <v>0.21946759259259252</v>
      </c>
      <c r="U10" s="61">
        <v>0</v>
      </c>
      <c r="V10" s="66">
        <f t="shared" si="5"/>
        <v>0.21946759259259252</v>
      </c>
      <c r="W10" s="67"/>
      <c r="X10" s="67">
        <v>14</v>
      </c>
    </row>
    <row r="11" spans="1:24" ht="29.25" customHeight="1">
      <c r="A11" s="37" t="s">
        <v>216</v>
      </c>
      <c r="B11" s="37" t="s">
        <v>217</v>
      </c>
      <c r="C11" s="43" t="s">
        <v>554</v>
      </c>
      <c r="D11" s="27" t="s">
        <v>555</v>
      </c>
      <c r="E11" s="35">
        <v>61</v>
      </c>
      <c r="F11" s="266" t="s">
        <v>18</v>
      </c>
      <c r="G11" s="266">
        <v>5</v>
      </c>
      <c r="H11" s="264">
        <v>0.38125</v>
      </c>
      <c r="I11" s="65">
        <v>0</v>
      </c>
      <c r="J11" s="64">
        <v>0.5034953703703704</v>
      </c>
      <c r="K11" s="66">
        <f t="shared" si="0"/>
        <v>0.12224537037037042</v>
      </c>
      <c r="L11" s="65">
        <f t="shared" si="1"/>
        <v>0.5034953703703704</v>
      </c>
      <c r="M11" s="65">
        <v>0</v>
      </c>
      <c r="N11" s="64">
        <v>0.6160648148148148</v>
      </c>
      <c r="O11" s="66">
        <f t="shared" si="2"/>
        <v>0.11256944444444439</v>
      </c>
      <c r="P11" s="263">
        <v>0.4664236111111111</v>
      </c>
      <c r="Q11" s="65">
        <v>0</v>
      </c>
      <c r="R11" s="64">
        <v>0.47414351851851855</v>
      </c>
      <c r="S11" s="66">
        <f t="shared" si="3"/>
        <v>0.007719907407407467</v>
      </c>
      <c r="T11" s="65">
        <f t="shared" si="4"/>
        <v>0.22709490740740734</v>
      </c>
      <c r="U11" s="61">
        <v>0.006944444444444444</v>
      </c>
      <c r="V11" s="66">
        <f t="shared" si="5"/>
        <v>0.2340393518518518</v>
      </c>
      <c r="W11" s="67"/>
      <c r="X11" s="67">
        <v>12</v>
      </c>
    </row>
    <row r="12" spans="1:24" ht="29.25" customHeight="1">
      <c r="A12" s="37" t="s">
        <v>216</v>
      </c>
      <c r="B12" s="37" t="s">
        <v>217</v>
      </c>
      <c r="C12" s="43" t="s">
        <v>556</v>
      </c>
      <c r="D12" s="43" t="s">
        <v>555</v>
      </c>
      <c r="E12" s="35">
        <v>118</v>
      </c>
      <c r="F12" s="266" t="s">
        <v>18</v>
      </c>
      <c r="G12" s="266">
        <v>6</v>
      </c>
      <c r="H12" s="264">
        <v>0.37986111111111115</v>
      </c>
      <c r="I12" s="65">
        <v>0</v>
      </c>
      <c r="J12" s="64">
        <v>0.5110300925925926</v>
      </c>
      <c r="K12" s="66">
        <f t="shared" si="0"/>
        <v>0.13116898148148143</v>
      </c>
      <c r="L12" s="65">
        <f t="shared" si="1"/>
        <v>0.5110300925925926</v>
      </c>
      <c r="M12" s="65">
        <v>0</v>
      </c>
      <c r="N12" s="64">
        <v>0.5110300925925926</v>
      </c>
      <c r="O12" s="66">
        <f t="shared" si="2"/>
        <v>0</v>
      </c>
      <c r="P12" s="263">
        <v>0.46776620370370375</v>
      </c>
      <c r="Q12" s="65">
        <v>0</v>
      </c>
      <c r="R12" s="64">
        <v>0.47750000000000004</v>
      </c>
      <c r="S12" s="66">
        <f t="shared" si="3"/>
        <v>0.009733796296296282</v>
      </c>
      <c r="T12" s="65">
        <f t="shared" si="4"/>
        <v>0.12143518518518515</v>
      </c>
      <c r="U12" s="61">
        <v>0</v>
      </c>
      <c r="V12" s="66">
        <f t="shared" si="5"/>
        <v>0.12143518518518515</v>
      </c>
      <c r="W12" s="67"/>
      <c r="X12" s="67">
        <v>1</v>
      </c>
    </row>
    <row r="13" spans="1:24" s="63" customFormat="1" ht="29.25" customHeight="1">
      <c r="A13" s="37" t="s">
        <v>16</v>
      </c>
      <c r="B13" s="37" t="s">
        <v>17</v>
      </c>
      <c r="C13" s="36" t="s">
        <v>294</v>
      </c>
      <c r="D13" s="52" t="s">
        <v>295</v>
      </c>
      <c r="E13" s="35">
        <v>102</v>
      </c>
      <c r="F13" s="266" t="s">
        <v>18</v>
      </c>
      <c r="G13" s="266">
        <v>7</v>
      </c>
      <c r="H13" s="34">
        <v>0.3770833333333334</v>
      </c>
      <c r="I13" s="65">
        <v>0</v>
      </c>
      <c r="J13" s="64">
        <v>0.5439699074074075</v>
      </c>
      <c r="K13" s="66">
        <f t="shared" si="0"/>
        <v>0.1668865740740741</v>
      </c>
      <c r="L13" s="65">
        <f t="shared" si="1"/>
        <v>0.5439699074074075</v>
      </c>
      <c r="M13" s="65">
        <v>0</v>
      </c>
      <c r="N13" s="64">
        <v>0.5439699074074075</v>
      </c>
      <c r="O13" s="66">
        <f t="shared" si="2"/>
        <v>0</v>
      </c>
      <c r="P13" s="263">
        <v>0.4972800925925926</v>
      </c>
      <c r="Q13" s="65">
        <v>0</v>
      </c>
      <c r="R13" s="64">
        <v>0.5083680555555555</v>
      </c>
      <c r="S13" s="66">
        <f t="shared" si="3"/>
        <v>0.011087962962962938</v>
      </c>
      <c r="T13" s="65">
        <f t="shared" si="4"/>
        <v>0.15579861111111115</v>
      </c>
      <c r="U13" s="61">
        <v>0</v>
      </c>
      <c r="V13" s="66">
        <f t="shared" si="5"/>
        <v>0.15579861111111115</v>
      </c>
      <c r="W13" s="67"/>
      <c r="X13" s="67">
        <v>1</v>
      </c>
    </row>
    <row r="14" spans="1:24" s="63" customFormat="1" ht="12.75" customHeight="1">
      <c r="A14" s="37"/>
      <c r="B14" s="202"/>
      <c r="C14" s="34"/>
      <c r="D14" s="43"/>
      <c r="E14" s="35"/>
      <c r="F14" s="266"/>
      <c r="G14" s="266"/>
      <c r="H14" s="34"/>
      <c r="I14" s="65"/>
      <c r="J14" s="64"/>
      <c r="K14" s="66"/>
      <c r="L14" s="65"/>
      <c r="M14" s="65"/>
      <c r="N14" s="64"/>
      <c r="O14" s="66"/>
      <c r="P14" s="263"/>
      <c r="Q14" s="65"/>
      <c r="R14" s="64"/>
      <c r="S14" s="66"/>
      <c r="T14" s="65"/>
      <c r="U14" s="61"/>
      <c r="V14" s="66"/>
      <c r="W14" s="67"/>
      <c r="X14" s="67"/>
    </row>
    <row r="15" spans="1:24" s="63" customFormat="1" ht="30.75" customHeight="1">
      <c r="A15" s="37" t="s">
        <v>220</v>
      </c>
      <c r="B15" s="37" t="s">
        <v>22</v>
      </c>
      <c r="C15" s="50" t="s">
        <v>326</v>
      </c>
      <c r="D15" s="50" t="s">
        <v>327</v>
      </c>
      <c r="E15" s="35">
        <v>39</v>
      </c>
      <c r="F15" s="266" t="s">
        <v>19</v>
      </c>
      <c r="G15" s="266">
        <v>1</v>
      </c>
      <c r="H15" s="264">
        <v>0.375</v>
      </c>
      <c r="I15" s="65">
        <v>0</v>
      </c>
      <c r="J15" s="64">
        <v>0.46328703703703705</v>
      </c>
      <c r="K15" s="66">
        <f t="shared" si="0"/>
        <v>0.08828703703703705</v>
      </c>
      <c r="L15" s="65">
        <f t="shared" si="1"/>
        <v>0.46328703703703705</v>
      </c>
      <c r="M15" s="65">
        <v>0</v>
      </c>
      <c r="N15" s="64">
        <v>0.5142476851851852</v>
      </c>
      <c r="O15" s="66">
        <f t="shared" si="2"/>
        <v>0.0509606481481481</v>
      </c>
      <c r="P15" s="65">
        <v>0.4388888888888889</v>
      </c>
      <c r="Q15" s="65">
        <v>0</v>
      </c>
      <c r="R15" s="64">
        <v>0.44525462962962964</v>
      </c>
      <c r="S15" s="66">
        <f t="shared" si="3"/>
        <v>0.006365740740740755</v>
      </c>
      <c r="T15" s="65">
        <f t="shared" si="4"/>
        <v>0.1328819444444444</v>
      </c>
      <c r="U15" s="61">
        <v>0</v>
      </c>
      <c r="V15" s="66">
        <f t="shared" si="5"/>
        <v>0.1328819444444444</v>
      </c>
      <c r="W15" s="67"/>
      <c r="X15" s="67">
        <v>21</v>
      </c>
    </row>
    <row r="16" spans="1:24" ht="29.25" customHeight="1">
      <c r="A16" s="37" t="s">
        <v>16</v>
      </c>
      <c r="B16" s="37" t="s">
        <v>17</v>
      </c>
      <c r="C16" s="237" t="s">
        <v>377</v>
      </c>
      <c r="D16" s="237" t="s">
        <v>378</v>
      </c>
      <c r="E16" s="35">
        <v>88</v>
      </c>
      <c r="F16" s="266" t="s">
        <v>19</v>
      </c>
      <c r="G16" s="266">
        <v>2</v>
      </c>
      <c r="H16" s="264">
        <v>0.38055555555555554</v>
      </c>
      <c r="I16" s="65">
        <v>0</v>
      </c>
      <c r="J16" s="64">
        <v>0.47430555555555554</v>
      </c>
      <c r="K16" s="66">
        <f t="shared" si="0"/>
        <v>0.09375</v>
      </c>
      <c r="L16" s="65">
        <f t="shared" si="1"/>
        <v>0.47430555555555554</v>
      </c>
      <c r="M16" s="65">
        <v>0</v>
      </c>
      <c r="N16" s="64">
        <v>0.5316203703703704</v>
      </c>
      <c r="O16" s="66">
        <f t="shared" si="2"/>
        <v>0.05731481481481482</v>
      </c>
      <c r="P16" s="263">
        <v>0.4490277777777778</v>
      </c>
      <c r="Q16" s="65">
        <v>0</v>
      </c>
      <c r="R16" s="64">
        <v>0.4550115740740741</v>
      </c>
      <c r="S16" s="66">
        <f t="shared" si="3"/>
        <v>0.0059837962962963065</v>
      </c>
      <c r="T16" s="65">
        <f t="shared" si="4"/>
        <v>0.1450810185185185</v>
      </c>
      <c r="U16" s="61">
        <v>0</v>
      </c>
      <c r="V16" s="66">
        <f t="shared" si="5"/>
        <v>0.1450810185185185</v>
      </c>
      <c r="W16" s="67"/>
      <c r="X16" s="67">
        <v>18</v>
      </c>
    </row>
    <row r="17" spans="1:24" ht="29.25" customHeight="1">
      <c r="A17" s="37" t="s">
        <v>16</v>
      </c>
      <c r="B17" s="37" t="s">
        <v>17</v>
      </c>
      <c r="C17" s="237" t="s">
        <v>294</v>
      </c>
      <c r="D17" s="237" t="s">
        <v>370</v>
      </c>
      <c r="E17" s="35">
        <v>101</v>
      </c>
      <c r="F17" s="266" t="s">
        <v>19</v>
      </c>
      <c r="G17" s="266">
        <v>3</v>
      </c>
      <c r="H17" s="264">
        <v>0.37777777777777777</v>
      </c>
      <c r="I17" s="65">
        <v>0</v>
      </c>
      <c r="J17" s="64">
        <v>0.4776967592592593</v>
      </c>
      <c r="K17" s="66">
        <f t="shared" si="0"/>
        <v>0.09991898148148154</v>
      </c>
      <c r="L17" s="65">
        <f t="shared" si="1"/>
        <v>0.4776967592592593</v>
      </c>
      <c r="M17" s="65">
        <v>0</v>
      </c>
      <c r="N17" s="64">
        <v>0.5330324074074074</v>
      </c>
      <c r="O17" s="66">
        <f t="shared" si="2"/>
        <v>0.05533564814814812</v>
      </c>
      <c r="P17" s="263">
        <v>0.449525462962963</v>
      </c>
      <c r="Q17" s="65">
        <v>0</v>
      </c>
      <c r="R17" s="64">
        <v>0.45689814814814816</v>
      </c>
      <c r="S17" s="66">
        <f t="shared" si="3"/>
        <v>0.0073726851851851904</v>
      </c>
      <c r="T17" s="65">
        <f t="shared" si="4"/>
        <v>0.14788194444444447</v>
      </c>
      <c r="U17" s="61">
        <v>0</v>
      </c>
      <c r="V17" s="66">
        <f t="shared" si="5"/>
        <v>0.14788194444444447</v>
      </c>
      <c r="W17" s="67"/>
      <c r="X17" s="67">
        <v>16</v>
      </c>
    </row>
    <row r="18" spans="1:24" ht="29.25" customHeight="1">
      <c r="A18" s="37" t="s">
        <v>16</v>
      </c>
      <c r="B18" s="37" t="s">
        <v>17</v>
      </c>
      <c r="C18" s="237" t="s">
        <v>374</v>
      </c>
      <c r="D18" s="237" t="s">
        <v>375</v>
      </c>
      <c r="E18" s="35" t="s">
        <v>557</v>
      </c>
      <c r="F18" s="266" t="s">
        <v>19</v>
      </c>
      <c r="G18" s="266">
        <v>4</v>
      </c>
      <c r="H18" s="264">
        <v>0.37916666666666665</v>
      </c>
      <c r="I18" s="65">
        <v>0</v>
      </c>
      <c r="J18" s="64">
        <v>0.4773032407407407</v>
      </c>
      <c r="K18" s="66">
        <f t="shared" si="0"/>
        <v>0.09813657407407406</v>
      </c>
      <c r="L18" s="65">
        <f t="shared" si="1"/>
        <v>0.4773032407407407</v>
      </c>
      <c r="M18" s="65">
        <v>0</v>
      </c>
      <c r="N18" s="64">
        <v>0.5430902777777777</v>
      </c>
      <c r="O18" s="66">
        <f t="shared" si="2"/>
        <v>0.06578703703703703</v>
      </c>
      <c r="P18" s="263">
        <v>0.4487152777777778</v>
      </c>
      <c r="Q18" s="65">
        <v>0</v>
      </c>
      <c r="R18" s="64">
        <v>0.45471064814814816</v>
      </c>
      <c r="S18" s="66">
        <f t="shared" si="3"/>
        <v>0.005995370370370345</v>
      </c>
      <c r="T18" s="65">
        <f t="shared" si="4"/>
        <v>0.15792824074074074</v>
      </c>
      <c r="U18" s="61">
        <v>0</v>
      </c>
      <c r="V18" s="66">
        <f t="shared" si="5"/>
        <v>0.15792824074074074</v>
      </c>
      <c r="W18" s="67"/>
      <c r="X18" s="67">
        <v>14</v>
      </c>
    </row>
    <row r="19" spans="1:24" ht="29.25" customHeight="1">
      <c r="A19" s="37" t="s">
        <v>220</v>
      </c>
      <c r="B19" s="37" t="s">
        <v>22</v>
      </c>
      <c r="C19" s="43" t="s">
        <v>449</v>
      </c>
      <c r="D19" s="43" t="s">
        <v>558</v>
      </c>
      <c r="E19" s="35">
        <v>23</v>
      </c>
      <c r="F19" s="266" t="s">
        <v>19</v>
      </c>
      <c r="G19" s="266">
        <v>5</v>
      </c>
      <c r="H19" s="264">
        <v>0.3829861111111111</v>
      </c>
      <c r="I19" s="65">
        <v>0</v>
      </c>
      <c r="J19" s="64">
        <v>0.48553240740740744</v>
      </c>
      <c r="K19" s="66">
        <f t="shared" si="0"/>
        <v>0.10254629629629636</v>
      </c>
      <c r="L19" s="65">
        <f t="shared" si="1"/>
        <v>0.48553240740740744</v>
      </c>
      <c r="M19" s="65">
        <v>0</v>
      </c>
      <c r="N19" s="64">
        <v>0.5582754629629629</v>
      </c>
      <c r="O19" s="66">
        <f t="shared" si="2"/>
        <v>0.07274305555555549</v>
      </c>
      <c r="P19" s="263">
        <v>0.4551388888888889</v>
      </c>
      <c r="Q19" s="65">
        <v>0</v>
      </c>
      <c r="R19" s="64">
        <v>0.462337962962963</v>
      </c>
      <c r="S19" s="66">
        <f t="shared" si="3"/>
        <v>0.007199074074074052</v>
      </c>
      <c r="T19" s="65">
        <f t="shared" si="4"/>
        <v>0.1680902777777778</v>
      </c>
      <c r="U19" s="61">
        <v>0</v>
      </c>
      <c r="V19" s="66">
        <f t="shared" si="5"/>
        <v>0.1680902777777778</v>
      </c>
      <c r="W19" s="67"/>
      <c r="X19" s="67">
        <v>12</v>
      </c>
    </row>
    <row r="20" spans="1:24" ht="29.25" customHeight="1">
      <c r="A20" s="37" t="s">
        <v>220</v>
      </c>
      <c r="B20" s="37" t="s">
        <v>22</v>
      </c>
      <c r="C20" s="50" t="s">
        <v>461</v>
      </c>
      <c r="D20" s="50" t="s">
        <v>462</v>
      </c>
      <c r="E20" s="35">
        <v>38</v>
      </c>
      <c r="F20" s="266" t="s">
        <v>19</v>
      </c>
      <c r="G20" s="266">
        <v>6</v>
      </c>
      <c r="H20" s="264">
        <v>0.3822916666666667</v>
      </c>
      <c r="I20" s="65">
        <v>0</v>
      </c>
      <c r="J20" s="64">
        <v>0.49693287037037037</v>
      </c>
      <c r="K20" s="66">
        <f t="shared" si="0"/>
        <v>0.11464120370370368</v>
      </c>
      <c r="L20" s="65">
        <f t="shared" si="1"/>
        <v>0.49693287037037037</v>
      </c>
      <c r="M20" s="65">
        <v>0</v>
      </c>
      <c r="N20" s="64">
        <v>0.5710763888888889</v>
      </c>
      <c r="O20" s="66">
        <f t="shared" si="2"/>
        <v>0.07414351851851853</v>
      </c>
      <c r="P20" s="263">
        <v>0.4622916666666667</v>
      </c>
      <c r="Q20" s="65">
        <v>0</v>
      </c>
      <c r="R20" s="64">
        <v>0.47150462962962963</v>
      </c>
      <c r="S20" s="66">
        <f t="shared" si="3"/>
        <v>0.009212962962962923</v>
      </c>
      <c r="T20" s="65">
        <f t="shared" si="4"/>
        <v>0.17957175925925928</v>
      </c>
      <c r="U20" s="61">
        <v>0</v>
      </c>
      <c r="V20" s="66">
        <f t="shared" si="5"/>
        <v>0.17957175925925928</v>
      </c>
      <c r="W20" s="67"/>
      <c r="X20" s="67">
        <v>11</v>
      </c>
    </row>
    <row r="21" spans="1:25" ht="29.25" customHeight="1">
      <c r="A21" s="37" t="s">
        <v>16</v>
      </c>
      <c r="B21" s="37" t="s">
        <v>17</v>
      </c>
      <c r="C21" s="50" t="s">
        <v>412</v>
      </c>
      <c r="D21" s="50" t="s">
        <v>413</v>
      </c>
      <c r="E21" s="35">
        <v>89</v>
      </c>
      <c r="F21" s="266" t="s">
        <v>19</v>
      </c>
      <c r="G21" s="266">
        <v>7</v>
      </c>
      <c r="H21" s="264">
        <v>0.3815972222222222</v>
      </c>
      <c r="I21" s="65">
        <v>0</v>
      </c>
      <c r="J21" s="64">
        <v>0.4968171296296296</v>
      </c>
      <c r="K21" s="66">
        <f>J21-H21-I21</f>
        <v>0.1152199074074074</v>
      </c>
      <c r="L21" s="65">
        <f>J21</f>
        <v>0.4968171296296296</v>
      </c>
      <c r="M21" s="65">
        <v>0</v>
      </c>
      <c r="N21" s="64">
        <v>0.5757291666666667</v>
      </c>
      <c r="O21" s="66">
        <f>N21-L21-M21</f>
        <v>0.07891203703703714</v>
      </c>
      <c r="P21" s="263">
        <v>0.4614699074074074</v>
      </c>
      <c r="Q21" s="65">
        <v>0</v>
      </c>
      <c r="R21" s="64">
        <v>0.46917824074074077</v>
      </c>
      <c r="S21" s="66">
        <f>R21-P21-Q21</f>
        <v>0.0077083333333333726</v>
      </c>
      <c r="T21" s="65">
        <f>-S21+O21+K21</f>
        <v>0.18642361111111116</v>
      </c>
      <c r="U21" s="61">
        <v>0</v>
      </c>
      <c r="V21" s="66">
        <f>T21+U21</f>
        <v>0.18642361111111116</v>
      </c>
      <c r="W21" s="67"/>
      <c r="X21" s="67">
        <v>10</v>
      </c>
      <c r="Y21" s="267"/>
    </row>
    <row r="22" spans="1:24" ht="29.25" customHeight="1">
      <c r="A22" s="37" t="s">
        <v>220</v>
      </c>
      <c r="B22" s="37" t="s">
        <v>22</v>
      </c>
      <c r="C22" s="237" t="s">
        <v>559</v>
      </c>
      <c r="D22" s="237" t="s">
        <v>560</v>
      </c>
      <c r="E22" s="35">
        <v>112</v>
      </c>
      <c r="F22" s="266" t="s">
        <v>19</v>
      </c>
      <c r="G22" s="266">
        <v>8</v>
      </c>
      <c r="H22" s="264">
        <v>0.384375</v>
      </c>
      <c r="I22" s="65">
        <v>0</v>
      </c>
      <c r="J22" s="64">
        <v>0.5038773148148148</v>
      </c>
      <c r="K22" s="66">
        <f>J22-H22-I22</f>
        <v>0.11950231481481477</v>
      </c>
      <c r="L22" s="65">
        <f>J22</f>
        <v>0.5038773148148148</v>
      </c>
      <c r="M22" s="65">
        <v>0</v>
      </c>
      <c r="N22" s="64">
        <v>0.5896990740740741</v>
      </c>
      <c r="O22" s="66">
        <f>N22-L22-M22</f>
        <v>0.08582175925925928</v>
      </c>
      <c r="P22" s="263">
        <v>0.4678125</v>
      </c>
      <c r="Q22" s="65">
        <v>0</v>
      </c>
      <c r="R22" s="64">
        <v>0.4782986111111111</v>
      </c>
      <c r="S22" s="66">
        <f>R22-P22-Q22</f>
        <v>0.010486111111111085</v>
      </c>
      <c r="T22" s="65">
        <f>-S22+O22+K22</f>
        <v>0.19483796296296296</v>
      </c>
      <c r="U22" s="61">
        <v>0</v>
      </c>
      <c r="V22" s="66">
        <f>T22+U22</f>
        <v>0.19483796296296296</v>
      </c>
      <c r="W22" s="67"/>
      <c r="X22" s="67">
        <v>9</v>
      </c>
    </row>
    <row r="23" spans="1:24" ht="29.25" customHeight="1">
      <c r="A23" s="37" t="s">
        <v>220</v>
      </c>
      <c r="B23" s="37" t="s">
        <v>22</v>
      </c>
      <c r="C23" s="43" t="s">
        <v>561</v>
      </c>
      <c r="D23" s="43" t="s">
        <v>562</v>
      </c>
      <c r="E23" s="35" t="s">
        <v>563</v>
      </c>
      <c r="F23" s="266" t="s">
        <v>19</v>
      </c>
      <c r="G23" s="266">
        <v>9</v>
      </c>
      <c r="H23" s="264">
        <v>0.3836805555555556</v>
      </c>
      <c r="I23" s="65">
        <v>0</v>
      </c>
      <c r="J23" s="64">
        <v>0.4966782407407408</v>
      </c>
      <c r="K23" s="66">
        <f>J23-H23-I23</f>
        <v>0.11299768518518521</v>
      </c>
      <c r="L23" s="65">
        <f>J23</f>
        <v>0.4966782407407408</v>
      </c>
      <c r="M23" s="65">
        <v>0</v>
      </c>
      <c r="N23" s="64">
        <v>0.589212962962963</v>
      </c>
      <c r="O23" s="66">
        <f>N23-L23-M23</f>
        <v>0.0925347222222222</v>
      </c>
      <c r="P23" s="263">
        <v>0.46371527777777777</v>
      </c>
      <c r="Q23" s="65">
        <v>0</v>
      </c>
      <c r="R23" s="64">
        <v>0.4715740740740741</v>
      </c>
      <c r="S23" s="66">
        <f>R23-P23-Q23</f>
        <v>0.007858796296296322</v>
      </c>
      <c r="T23" s="65">
        <f>-S23+O23+K23</f>
        <v>0.1976736111111111</v>
      </c>
      <c r="U23" s="61">
        <v>0</v>
      </c>
      <c r="V23" s="66">
        <f>T23+U23</f>
        <v>0.1976736111111111</v>
      </c>
      <c r="W23" s="67"/>
      <c r="X23" s="67">
        <v>8</v>
      </c>
    </row>
    <row r="24" spans="1:24" ht="29.25" customHeight="1">
      <c r="A24" s="37" t="s">
        <v>220</v>
      </c>
      <c r="B24" s="37" t="s">
        <v>22</v>
      </c>
      <c r="C24" s="43" t="s">
        <v>542</v>
      </c>
      <c r="D24" s="43" t="s">
        <v>543</v>
      </c>
      <c r="E24" s="35">
        <v>267</v>
      </c>
      <c r="F24" s="266" t="s">
        <v>19</v>
      </c>
      <c r="G24" s="266">
        <v>10</v>
      </c>
      <c r="H24" s="264">
        <v>0.3833333333333333</v>
      </c>
      <c r="I24" s="65">
        <v>0</v>
      </c>
      <c r="J24" s="64">
        <v>0.5164351851851852</v>
      </c>
      <c r="K24" s="66">
        <f t="shared" si="0"/>
        <v>0.13310185185185186</v>
      </c>
      <c r="L24" s="65">
        <f t="shared" si="1"/>
        <v>0.5164351851851852</v>
      </c>
      <c r="M24" s="65">
        <v>0</v>
      </c>
      <c r="N24" s="64">
        <v>0.6109722222222222</v>
      </c>
      <c r="O24" s="66">
        <f t="shared" si="2"/>
        <v>0.09453703703703709</v>
      </c>
      <c r="P24" s="263">
        <v>0.47233796296296293</v>
      </c>
      <c r="Q24" s="65">
        <v>0</v>
      </c>
      <c r="R24" s="64">
        <v>0.4812731481481482</v>
      </c>
      <c r="S24" s="66">
        <f t="shared" si="3"/>
        <v>0.008935185185185268</v>
      </c>
      <c r="T24" s="65">
        <f t="shared" si="4"/>
        <v>0.21870370370370368</v>
      </c>
      <c r="U24" s="61">
        <v>0</v>
      </c>
      <c r="V24" s="66">
        <f t="shared" si="5"/>
        <v>0.21870370370370368</v>
      </c>
      <c r="W24" s="67"/>
      <c r="X24" s="67">
        <v>7</v>
      </c>
    </row>
    <row r="25" spans="1:24" ht="29.25" customHeight="1">
      <c r="A25" s="37" t="s">
        <v>220</v>
      </c>
      <c r="B25" s="37" t="s">
        <v>22</v>
      </c>
      <c r="C25" s="34" t="s">
        <v>564</v>
      </c>
      <c r="D25" s="43" t="s">
        <v>565</v>
      </c>
      <c r="E25" s="35">
        <v>111</v>
      </c>
      <c r="F25" s="266" t="s">
        <v>19</v>
      </c>
      <c r="G25" s="266">
        <v>11</v>
      </c>
      <c r="H25" s="264">
        <v>0.38576388888888885</v>
      </c>
      <c r="I25" s="65">
        <v>0</v>
      </c>
      <c r="J25" s="64">
        <v>0.5315856481481481</v>
      </c>
      <c r="K25" s="66">
        <f t="shared" si="0"/>
        <v>0.14582175925925928</v>
      </c>
      <c r="L25" s="65">
        <f t="shared" si="1"/>
        <v>0.5315856481481481</v>
      </c>
      <c r="M25" s="65">
        <v>0</v>
      </c>
      <c r="N25" s="64">
        <v>0.6270370370370371</v>
      </c>
      <c r="O25" s="66">
        <f t="shared" si="2"/>
        <v>0.09545138888888893</v>
      </c>
      <c r="P25" s="263">
        <v>0.48549768518518516</v>
      </c>
      <c r="Q25" s="65">
        <v>0</v>
      </c>
      <c r="R25" s="64">
        <v>0.4942824074074074</v>
      </c>
      <c r="S25" s="66">
        <f t="shared" si="3"/>
        <v>0.008784722222222263</v>
      </c>
      <c r="T25" s="65">
        <f t="shared" si="4"/>
        <v>0.23248842592592595</v>
      </c>
      <c r="U25" s="61">
        <v>0</v>
      </c>
      <c r="V25" s="66">
        <f t="shared" si="5"/>
        <v>0.23248842592592595</v>
      </c>
      <c r="W25" s="67"/>
      <c r="X25" s="67">
        <v>6</v>
      </c>
    </row>
    <row r="26" spans="1:24" ht="29.25" customHeight="1">
      <c r="A26" s="37" t="s">
        <v>220</v>
      </c>
      <c r="B26" s="37" t="s">
        <v>22</v>
      </c>
      <c r="C26" s="34" t="s">
        <v>566</v>
      </c>
      <c r="D26" s="43" t="s">
        <v>555</v>
      </c>
      <c r="E26" s="35">
        <v>77</v>
      </c>
      <c r="F26" s="266" t="s">
        <v>19</v>
      </c>
      <c r="G26" s="266">
        <v>12</v>
      </c>
      <c r="H26" s="264">
        <v>0.3861111111111111</v>
      </c>
      <c r="I26" s="65">
        <v>0</v>
      </c>
      <c r="J26" s="64">
        <v>0.5419328703703704</v>
      </c>
      <c r="K26" s="66">
        <f t="shared" si="0"/>
        <v>0.15582175925925928</v>
      </c>
      <c r="L26" s="65">
        <f t="shared" si="1"/>
        <v>0.5419328703703704</v>
      </c>
      <c r="M26" s="65">
        <v>0</v>
      </c>
      <c r="N26" s="64">
        <v>0.6551157407407407</v>
      </c>
      <c r="O26" s="66">
        <f t="shared" si="2"/>
        <v>0.11318287037037034</v>
      </c>
      <c r="P26" s="263">
        <v>0.49278935185185185</v>
      </c>
      <c r="Q26" s="65">
        <v>0</v>
      </c>
      <c r="R26" s="64">
        <v>0.5031944444444444</v>
      </c>
      <c r="S26" s="66">
        <f t="shared" si="3"/>
        <v>0.010405092592592535</v>
      </c>
      <c r="T26" s="65">
        <f t="shared" si="4"/>
        <v>0.2585995370370371</v>
      </c>
      <c r="U26" s="61">
        <v>0</v>
      </c>
      <c r="V26" s="66">
        <f t="shared" si="5"/>
        <v>0.2585995370370371</v>
      </c>
      <c r="W26" s="67"/>
      <c r="X26" s="67">
        <v>5</v>
      </c>
    </row>
    <row r="27" spans="1:24" ht="29.25" customHeight="1">
      <c r="A27" s="37" t="s">
        <v>220</v>
      </c>
      <c r="B27" s="37" t="s">
        <v>22</v>
      </c>
      <c r="C27" s="34" t="s">
        <v>567</v>
      </c>
      <c r="D27" s="43" t="s">
        <v>568</v>
      </c>
      <c r="E27" s="35">
        <v>612</v>
      </c>
      <c r="F27" s="266" t="s">
        <v>19</v>
      </c>
      <c r="G27" s="266">
        <v>13</v>
      </c>
      <c r="H27" s="264">
        <v>0.3854166666666667</v>
      </c>
      <c r="I27" s="65">
        <v>0</v>
      </c>
      <c r="J27" s="64">
        <v>0.5317824074074075</v>
      </c>
      <c r="K27" s="66">
        <f aca="true" t="shared" si="6" ref="K27:K32">J27-H27-I27</f>
        <v>0.14636574074074077</v>
      </c>
      <c r="L27" s="65">
        <f aca="true" t="shared" si="7" ref="L27:L33">J27</f>
        <v>0.5317824074074075</v>
      </c>
      <c r="M27" s="65">
        <v>0</v>
      </c>
      <c r="N27" s="64" t="s">
        <v>569</v>
      </c>
      <c r="O27" s="66" t="e">
        <f aca="true" t="shared" si="8" ref="O27:O32">N27-L27-M27</f>
        <v>#VALUE!</v>
      </c>
      <c r="P27" s="263">
        <v>0.4858101851851852</v>
      </c>
      <c r="Q27" s="65">
        <v>0</v>
      </c>
      <c r="R27" s="64">
        <v>0.4943634259259259</v>
      </c>
      <c r="S27" s="66">
        <f aca="true" t="shared" si="9" ref="S27:S33">R27-P27-Q27</f>
        <v>0.008553240740740709</v>
      </c>
      <c r="T27" s="65" t="e">
        <f aca="true" t="shared" si="10" ref="T27:T33">-S27+O27+K27</f>
        <v>#VALUE!</v>
      </c>
      <c r="U27" s="61">
        <v>0.020833333333333332</v>
      </c>
      <c r="V27" s="66" t="e">
        <f aca="true" t="shared" si="11" ref="V27:V33">T27+U27</f>
        <v>#VALUE!</v>
      </c>
      <c r="W27" s="67">
        <v>1.5</v>
      </c>
      <c r="X27" s="67">
        <v>1</v>
      </c>
    </row>
    <row r="28" spans="1:24" ht="29.25" customHeight="1">
      <c r="A28" s="37" t="s">
        <v>220</v>
      </c>
      <c r="B28" s="37" t="s">
        <v>22</v>
      </c>
      <c r="C28" s="43" t="s">
        <v>570</v>
      </c>
      <c r="D28" s="43" t="s">
        <v>571</v>
      </c>
      <c r="E28" s="35">
        <v>305</v>
      </c>
      <c r="F28" s="266" t="s">
        <v>19</v>
      </c>
      <c r="G28" s="266">
        <v>14</v>
      </c>
      <c r="H28" s="264">
        <v>0.3840277777777778</v>
      </c>
      <c r="I28" s="65">
        <v>0</v>
      </c>
      <c r="J28" s="264">
        <v>0.3840277777777778</v>
      </c>
      <c r="K28" s="66">
        <f t="shared" si="6"/>
        <v>0</v>
      </c>
      <c r="L28" s="65">
        <f t="shared" si="7"/>
        <v>0.3840277777777778</v>
      </c>
      <c r="M28" s="65">
        <v>0</v>
      </c>
      <c r="N28" s="264">
        <v>0.3840277777777778</v>
      </c>
      <c r="O28" s="66">
        <f t="shared" si="8"/>
        <v>0</v>
      </c>
      <c r="P28" s="263">
        <v>0.4526736111111111</v>
      </c>
      <c r="Q28" s="65">
        <v>0</v>
      </c>
      <c r="R28" s="64">
        <v>0.4602777777777778</v>
      </c>
      <c r="S28" s="66">
        <f t="shared" si="9"/>
        <v>0.00760416666666669</v>
      </c>
      <c r="T28" s="65">
        <f t="shared" si="10"/>
        <v>-0.00760416666666669</v>
      </c>
      <c r="U28" s="61">
        <v>0</v>
      </c>
      <c r="V28" s="66">
        <f t="shared" si="11"/>
        <v>-0.00760416666666669</v>
      </c>
      <c r="W28" s="67">
        <v>0.5</v>
      </c>
      <c r="X28" s="67">
        <v>1</v>
      </c>
    </row>
    <row r="29" spans="1:24" ht="29.25" customHeight="1">
      <c r="A29" s="37" t="s">
        <v>220</v>
      </c>
      <c r="B29" s="37" t="s">
        <v>22</v>
      </c>
      <c r="C29" s="34" t="s">
        <v>572</v>
      </c>
      <c r="D29" s="43" t="s">
        <v>562</v>
      </c>
      <c r="E29" s="35">
        <v>128</v>
      </c>
      <c r="F29" s="266" t="s">
        <v>19</v>
      </c>
      <c r="G29" s="266">
        <v>15</v>
      </c>
      <c r="H29" s="264">
        <v>0.38645833333333335</v>
      </c>
      <c r="I29" s="65">
        <v>0</v>
      </c>
      <c r="J29" s="264">
        <v>0.38645833333333335</v>
      </c>
      <c r="K29" s="66">
        <f t="shared" si="6"/>
        <v>0</v>
      </c>
      <c r="L29" s="65">
        <f t="shared" si="7"/>
        <v>0.38645833333333335</v>
      </c>
      <c r="M29" s="65">
        <v>0</v>
      </c>
      <c r="N29" s="264">
        <v>0.38645833333333335</v>
      </c>
      <c r="O29" s="66">
        <f t="shared" si="8"/>
        <v>0</v>
      </c>
      <c r="P29" s="263">
        <v>0.4660532407407407</v>
      </c>
      <c r="Q29" s="65">
        <v>0</v>
      </c>
      <c r="R29" s="64">
        <v>0.4955671296296296</v>
      </c>
      <c r="S29" s="66">
        <f t="shared" si="9"/>
        <v>0.029513888888888895</v>
      </c>
      <c r="T29" s="65">
        <f t="shared" si="10"/>
        <v>-0.029513888888888895</v>
      </c>
      <c r="U29" s="61">
        <v>0</v>
      </c>
      <c r="V29" s="66">
        <f t="shared" si="11"/>
        <v>-0.029513888888888895</v>
      </c>
      <c r="W29" s="67">
        <v>0.5</v>
      </c>
      <c r="X29" s="67">
        <v>1</v>
      </c>
    </row>
    <row r="30" spans="1:24" ht="29.25" customHeight="1">
      <c r="A30" s="37" t="s">
        <v>220</v>
      </c>
      <c r="B30" s="37" t="s">
        <v>22</v>
      </c>
      <c r="C30" s="237" t="s">
        <v>551</v>
      </c>
      <c r="D30" s="237" t="s">
        <v>573</v>
      </c>
      <c r="E30" s="35">
        <v>189</v>
      </c>
      <c r="F30" s="266" t="s">
        <v>19</v>
      </c>
      <c r="G30" s="266">
        <v>16</v>
      </c>
      <c r="H30" s="264">
        <v>0.3847222222222222</v>
      </c>
      <c r="I30" s="65">
        <v>0</v>
      </c>
      <c r="J30" s="264">
        <v>0.3847222222222222</v>
      </c>
      <c r="K30" s="66">
        <f t="shared" si="6"/>
        <v>0</v>
      </c>
      <c r="L30" s="65">
        <f t="shared" si="7"/>
        <v>0.3847222222222222</v>
      </c>
      <c r="M30" s="65">
        <v>0</v>
      </c>
      <c r="N30" s="264">
        <v>0.3847222222222222</v>
      </c>
      <c r="O30" s="66">
        <f t="shared" si="8"/>
        <v>0</v>
      </c>
      <c r="P30" s="263">
        <v>0.4766087962962963</v>
      </c>
      <c r="Q30" s="65">
        <v>0</v>
      </c>
      <c r="R30" s="64">
        <v>0.484849537037037</v>
      </c>
      <c r="S30" s="66">
        <f t="shared" si="9"/>
        <v>0.00824074074074066</v>
      </c>
      <c r="T30" s="65">
        <f t="shared" si="10"/>
        <v>-0.00824074074074066</v>
      </c>
      <c r="U30" s="61">
        <v>0</v>
      </c>
      <c r="V30" s="66">
        <f t="shared" si="11"/>
        <v>-0.00824074074074066</v>
      </c>
      <c r="W30" s="67">
        <v>0.5</v>
      </c>
      <c r="X30" s="67">
        <v>1</v>
      </c>
    </row>
    <row r="31" spans="1:24" s="63" customFormat="1" ht="30.75" customHeight="1">
      <c r="A31" s="37" t="s">
        <v>216</v>
      </c>
      <c r="B31" s="37" t="s">
        <v>217</v>
      </c>
      <c r="C31" s="237" t="s">
        <v>363</v>
      </c>
      <c r="D31" s="237" t="s">
        <v>364</v>
      </c>
      <c r="E31" s="35">
        <v>228</v>
      </c>
      <c r="F31" s="266" t="s">
        <v>19</v>
      </c>
      <c r="G31" s="266">
        <v>17</v>
      </c>
      <c r="H31" s="264">
        <v>0.3763888888888889</v>
      </c>
      <c r="I31" s="65">
        <v>0</v>
      </c>
      <c r="J31" s="264">
        <v>0.3763888888888889</v>
      </c>
      <c r="K31" s="66">
        <f t="shared" si="6"/>
        <v>0</v>
      </c>
      <c r="L31" s="65">
        <f t="shared" si="7"/>
        <v>0.3763888888888889</v>
      </c>
      <c r="M31" s="65">
        <v>0</v>
      </c>
      <c r="N31" s="264">
        <v>0.3763888888888889</v>
      </c>
      <c r="O31" s="66">
        <f t="shared" si="8"/>
        <v>0</v>
      </c>
      <c r="P31" s="263">
        <v>0.4877546296296296</v>
      </c>
      <c r="Q31" s="65">
        <v>0</v>
      </c>
      <c r="R31" s="64" t="s">
        <v>569</v>
      </c>
      <c r="S31" s="66" t="e">
        <f t="shared" si="9"/>
        <v>#VALUE!</v>
      </c>
      <c r="T31" s="65" t="e">
        <f t="shared" si="10"/>
        <v>#VALUE!</v>
      </c>
      <c r="U31" s="61">
        <v>0</v>
      </c>
      <c r="V31" s="66" t="e">
        <f t="shared" si="11"/>
        <v>#VALUE!</v>
      </c>
      <c r="W31" s="67">
        <v>0.4</v>
      </c>
      <c r="X31" s="67">
        <v>1</v>
      </c>
    </row>
    <row r="32" spans="1:24" ht="29.25" customHeight="1">
      <c r="A32" s="37" t="s">
        <v>220</v>
      </c>
      <c r="B32" s="37" t="s">
        <v>22</v>
      </c>
      <c r="C32" s="237" t="s">
        <v>574</v>
      </c>
      <c r="D32" s="237" t="s">
        <v>575</v>
      </c>
      <c r="E32" s="35">
        <v>83</v>
      </c>
      <c r="F32" s="266" t="s">
        <v>19</v>
      </c>
      <c r="G32" s="266">
        <v>18</v>
      </c>
      <c r="H32" s="264">
        <v>0.38506944444444446</v>
      </c>
      <c r="I32" s="65">
        <v>0</v>
      </c>
      <c r="J32" s="264">
        <v>0.38506944444444446</v>
      </c>
      <c r="K32" s="66">
        <f t="shared" si="6"/>
        <v>0</v>
      </c>
      <c r="L32" s="65">
        <f t="shared" si="7"/>
        <v>0.38506944444444446</v>
      </c>
      <c r="M32" s="65">
        <v>0</v>
      </c>
      <c r="N32" s="264">
        <v>0.38506944444444446</v>
      </c>
      <c r="O32" s="66">
        <f t="shared" si="8"/>
        <v>0</v>
      </c>
      <c r="P32" s="263" t="s">
        <v>569</v>
      </c>
      <c r="Q32" s="65">
        <v>0</v>
      </c>
      <c r="R32" s="64" t="s">
        <v>569</v>
      </c>
      <c r="S32" s="66" t="e">
        <f t="shared" si="9"/>
        <v>#VALUE!</v>
      </c>
      <c r="T32" s="65" t="e">
        <f t="shared" si="10"/>
        <v>#VALUE!</v>
      </c>
      <c r="U32" s="61">
        <v>0</v>
      </c>
      <c r="V32" s="66" t="e">
        <f t="shared" si="11"/>
        <v>#VALUE!</v>
      </c>
      <c r="W32" s="67">
        <v>0</v>
      </c>
      <c r="X32" s="67">
        <v>1</v>
      </c>
    </row>
    <row r="33" spans="1:24" ht="29.25" customHeight="1">
      <c r="A33" s="37" t="s">
        <v>220</v>
      </c>
      <c r="B33" s="37" t="s">
        <v>22</v>
      </c>
      <c r="C33" s="36" t="s">
        <v>449</v>
      </c>
      <c r="D33" s="36" t="s">
        <v>450</v>
      </c>
      <c r="E33" s="35">
        <v>17</v>
      </c>
      <c r="F33" s="266" t="s">
        <v>19</v>
      </c>
      <c r="G33" s="266">
        <v>19</v>
      </c>
      <c r="H33" s="264" t="s">
        <v>576</v>
      </c>
      <c r="I33" s="65">
        <v>0</v>
      </c>
      <c r="J33" s="264" t="s">
        <v>576</v>
      </c>
      <c r="K33" s="66" t="s">
        <v>576</v>
      </c>
      <c r="L33" s="65" t="str">
        <f t="shared" si="7"/>
        <v>DNS</v>
      </c>
      <c r="M33" s="65">
        <v>0</v>
      </c>
      <c r="N33" s="264">
        <v>0.38506944444444446</v>
      </c>
      <c r="O33" s="66" t="s">
        <v>576</v>
      </c>
      <c r="P33" s="263" t="s">
        <v>569</v>
      </c>
      <c r="Q33" s="65">
        <v>0</v>
      </c>
      <c r="R33" s="64" t="s">
        <v>569</v>
      </c>
      <c r="S33" s="66" t="e">
        <f t="shared" si="9"/>
        <v>#VALUE!</v>
      </c>
      <c r="T33" s="65" t="e">
        <f t="shared" si="10"/>
        <v>#VALUE!</v>
      </c>
      <c r="U33" s="61">
        <v>0</v>
      </c>
      <c r="V33" s="66" t="e">
        <f t="shared" si="11"/>
        <v>#VALUE!</v>
      </c>
      <c r="W33" s="67">
        <v>0</v>
      </c>
      <c r="X33" s="67">
        <v>0</v>
      </c>
    </row>
    <row r="36" spans="15:20" ht="15.75" thickBot="1">
      <c r="O36" s="63" t="s">
        <v>541</v>
      </c>
      <c r="P36" s="63"/>
      <c r="Q36" s="257"/>
      <c r="R36" s="258"/>
      <c r="S36" s="72" t="s">
        <v>46</v>
      </c>
      <c r="T36" s="257"/>
    </row>
    <row r="37" ht="13.5" thickTop="1"/>
  </sheetData>
  <sheetProtection/>
  <mergeCells count="7">
    <mergeCell ref="W4:W5"/>
    <mergeCell ref="X4:X5"/>
    <mergeCell ref="O3:P3"/>
    <mergeCell ref="F3:H3"/>
    <mergeCell ref="H4:K4"/>
    <mergeCell ref="L4:O4"/>
    <mergeCell ref="P4:S4"/>
  </mergeCells>
  <printOptions/>
  <pageMargins left="0.5" right="0.5" top="0.25" bottom="0.25" header="0.25" footer="0.5"/>
  <pageSetup fitToHeight="2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2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22.57421875" style="0" customWidth="1"/>
    <col min="4" max="4" width="18.28125" style="0" hidden="1" customWidth="1"/>
    <col min="6" max="7" width="9.140625" style="98" customWidth="1"/>
    <col min="8" max="8" width="10.7109375" style="72" customWidth="1"/>
    <col min="9" max="9" width="12.57421875" style="72" customWidth="1"/>
    <col min="10" max="10" width="10.8515625" style="72" bestFit="1" customWidth="1"/>
    <col min="11" max="11" width="12.00390625" style="74" bestFit="1" customWidth="1"/>
    <col min="12" max="12" width="14.57421875" style="72" bestFit="1" customWidth="1"/>
    <col min="13" max="13" width="12.8515625" style="72" bestFit="1" customWidth="1"/>
    <col min="14" max="14" width="11.00390625" style="72" bestFit="1" customWidth="1"/>
    <col min="15" max="15" width="11.8515625" style="74" bestFit="1" customWidth="1"/>
    <col min="16" max="16" width="11.00390625" style="72" bestFit="1" customWidth="1"/>
    <col min="17" max="17" width="12.8515625" style="72" bestFit="1" customWidth="1"/>
    <col min="18" max="18" width="10.8515625" style="72" bestFit="1" customWidth="1"/>
    <col min="19" max="19" width="11.28125" style="74" customWidth="1"/>
    <col min="20" max="20" width="10.8515625" style="72" customWidth="1"/>
    <col min="21" max="21" width="12.8515625" style="72" bestFit="1" customWidth="1"/>
    <col min="22" max="22" width="11.00390625" style="72" bestFit="1" customWidth="1"/>
    <col min="23" max="23" width="11.7109375" style="74" bestFit="1" customWidth="1"/>
    <col min="24" max="24" width="10.7109375" style="72" customWidth="1"/>
    <col min="25" max="25" width="12.57421875" style="72" customWidth="1"/>
    <col min="26" max="26" width="10.7109375" style="72" customWidth="1"/>
    <col min="27" max="27" width="11.57421875" style="74" customWidth="1"/>
    <col min="28" max="28" width="11.00390625" style="72" bestFit="1" customWidth="1"/>
    <col min="29" max="29" width="12.421875" style="72" bestFit="1" customWidth="1"/>
    <col min="30" max="30" width="12.00390625" style="74" bestFit="1" customWidth="1"/>
    <col min="31" max="31" width="19.8515625" style="63" customWidth="1"/>
    <col min="32" max="32" width="8.57421875" style="63" bestFit="1" customWidth="1"/>
  </cols>
  <sheetData>
    <row r="1" spans="2:68" s="63" customFormat="1" ht="15">
      <c r="B1" s="73"/>
      <c r="C1" s="73"/>
      <c r="D1" s="188"/>
      <c r="E1" s="188"/>
      <c r="H1" s="72"/>
      <c r="I1" s="72"/>
      <c r="J1" s="72"/>
      <c r="K1" s="74"/>
      <c r="L1" s="72"/>
      <c r="M1" s="72"/>
      <c r="N1" s="72"/>
      <c r="O1" s="74"/>
      <c r="P1" s="72"/>
      <c r="Q1" s="72"/>
      <c r="R1" s="72"/>
      <c r="S1" s="74"/>
      <c r="T1" s="72"/>
      <c r="U1" s="72"/>
      <c r="V1" s="72"/>
      <c r="W1" s="74"/>
      <c r="X1" s="72"/>
      <c r="Y1" s="72"/>
      <c r="Z1" s="72"/>
      <c r="AA1" s="74"/>
      <c r="AB1" s="72"/>
      <c r="AC1" s="72"/>
      <c r="AD1" s="74"/>
      <c r="AG1" s="72"/>
      <c r="AH1" s="73"/>
      <c r="AI1" s="73"/>
      <c r="AJ1" s="190"/>
      <c r="AK1" s="73"/>
      <c r="AL1" s="73"/>
      <c r="AM1" s="73"/>
      <c r="AN1" s="191"/>
      <c r="AO1" s="73"/>
      <c r="AP1" s="73"/>
      <c r="AQ1" s="72"/>
      <c r="AR1" s="72"/>
      <c r="AS1" s="72"/>
      <c r="AT1" s="72"/>
      <c r="AU1" s="72"/>
      <c r="AV1" s="72"/>
      <c r="AW1" s="74"/>
      <c r="AX1" s="72"/>
      <c r="AY1" s="72"/>
      <c r="AZ1" s="72"/>
      <c r="BA1" s="74"/>
      <c r="BB1" s="72"/>
      <c r="BC1" s="72"/>
      <c r="BD1" s="72"/>
      <c r="BE1" s="74"/>
      <c r="BF1" s="72"/>
      <c r="BG1" s="72"/>
      <c r="BH1" s="72"/>
      <c r="BI1" s="74"/>
      <c r="BJ1" s="72"/>
      <c r="BK1" s="72"/>
      <c r="BL1" s="72"/>
      <c r="BM1" s="74"/>
      <c r="BN1" s="72"/>
      <c r="BO1" s="72"/>
      <c r="BP1" s="74"/>
    </row>
    <row r="2" spans="3:68" s="54" customFormat="1" ht="30.75" customHeight="1">
      <c r="C2" s="1" t="s">
        <v>624</v>
      </c>
      <c r="D2" s="192"/>
      <c r="E2" s="192"/>
      <c r="H2" s="56"/>
      <c r="I2" s="56"/>
      <c r="J2" s="56"/>
      <c r="K2" s="59"/>
      <c r="L2" s="56"/>
      <c r="M2" s="56"/>
      <c r="N2" s="56"/>
      <c r="O2" s="59"/>
      <c r="P2" s="56"/>
      <c r="Q2" s="56"/>
      <c r="R2" s="56"/>
      <c r="S2" s="59"/>
      <c r="T2" s="56"/>
      <c r="U2" s="56"/>
      <c r="V2" s="56"/>
      <c r="W2" s="59"/>
      <c r="X2" s="56"/>
      <c r="Y2" s="56"/>
      <c r="Z2" s="56"/>
      <c r="AA2" s="59"/>
      <c r="AB2" s="56"/>
      <c r="AC2" s="56"/>
      <c r="AD2" s="59"/>
      <c r="AG2" s="56"/>
      <c r="AH2" s="57"/>
      <c r="AI2" s="58"/>
      <c r="AJ2" s="194"/>
      <c r="AK2" s="58"/>
      <c r="AL2" s="58"/>
      <c r="AM2" s="58"/>
      <c r="AN2" s="195"/>
      <c r="AO2" s="58"/>
      <c r="AP2" s="58"/>
      <c r="AQ2" s="56"/>
      <c r="AR2" s="56"/>
      <c r="AS2" s="56"/>
      <c r="AT2" s="56"/>
      <c r="AU2" s="56"/>
      <c r="AV2" s="56"/>
      <c r="AW2" s="59"/>
      <c r="AX2" s="56"/>
      <c r="AY2" s="56"/>
      <c r="AZ2" s="56"/>
      <c r="BA2" s="59"/>
      <c r="BB2" s="56"/>
      <c r="BC2" s="56"/>
      <c r="BD2" s="56"/>
      <c r="BE2" s="59"/>
      <c r="BF2" s="56"/>
      <c r="BG2" s="56"/>
      <c r="BH2" s="56"/>
      <c r="BI2" s="59"/>
      <c r="BJ2" s="56"/>
      <c r="BK2" s="56"/>
      <c r="BL2" s="56"/>
      <c r="BM2" s="59"/>
      <c r="BN2" s="56"/>
      <c r="BO2" s="56"/>
      <c r="BP2" s="59"/>
    </row>
    <row r="3" spans="2:68" s="54" customFormat="1" ht="30.75" customHeight="1" thickBot="1">
      <c r="B3" s="57"/>
      <c r="C3" s="192" t="s">
        <v>191</v>
      </c>
      <c r="F3" s="297">
        <v>0.375</v>
      </c>
      <c r="G3" s="297"/>
      <c r="H3" s="297"/>
      <c r="I3" s="56"/>
      <c r="J3" s="56"/>
      <c r="K3" s="59"/>
      <c r="L3" s="56"/>
      <c r="M3" s="56"/>
      <c r="N3" s="56"/>
      <c r="O3" s="59"/>
      <c r="P3" s="56"/>
      <c r="Q3" s="56"/>
      <c r="R3" s="56"/>
      <c r="S3" s="59"/>
      <c r="T3" s="56"/>
      <c r="U3" s="56"/>
      <c r="V3" s="56"/>
      <c r="W3" s="59"/>
      <c r="X3" s="56"/>
      <c r="Y3" s="56"/>
      <c r="Z3" s="56"/>
      <c r="AA3" s="59"/>
      <c r="AB3" s="56"/>
      <c r="AC3" s="56"/>
      <c r="AD3" s="59"/>
      <c r="AG3" s="56"/>
      <c r="AH3" s="56"/>
      <c r="AI3" s="57"/>
      <c r="AJ3" s="198"/>
      <c r="AK3" s="57"/>
      <c r="AL3" s="57"/>
      <c r="AM3" s="57"/>
      <c r="AN3" s="199"/>
      <c r="AO3" s="57"/>
      <c r="AP3" s="57"/>
      <c r="AQ3" s="60" t="s">
        <v>35</v>
      </c>
      <c r="AR3" s="60"/>
      <c r="AT3" s="61"/>
      <c r="AU3" s="56"/>
      <c r="AV3" s="56"/>
      <c r="AW3" s="59"/>
      <c r="AX3" s="56"/>
      <c r="AY3" s="56"/>
      <c r="AZ3" s="56"/>
      <c r="BA3" s="59"/>
      <c r="BB3" s="56"/>
      <c r="BC3" s="56"/>
      <c r="BD3" s="56"/>
      <c r="BE3" s="59"/>
      <c r="BF3" s="56"/>
      <c r="BG3" s="56"/>
      <c r="BH3" s="56"/>
      <c r="BI3" s="59"/>
      <c r="BJ3" s="56"/>
      <c r="BK3" s="56"/>
      <c r="BL3" s="56"/>
      <c r="BM3" s="59"/>
      <c r="BN3" s="56"/>
      <c r="BO3" s="56"/>
      <c r="BP3" s="59"/>
    </row>
    <row r="4" spans="1:32" s="63" customFormat="1" ht="48" customHeight="1" thickBot="1">
      <c r="A4" s="268"/>
      <c r="B4" s="210" t="s">
        <v>219</v>
      </c>
      <c r="C4" s="211" t="s">
        <v>219</v>
      </c>
      <c r="D4" s="211" t="s">
        <v>219</v>
      </c>
      <c r="E4" s="212" t="s">
        <v>219</v>
      </c>
      <c r="F4" s="219"/>
      <c r="G4" s="218" t="s">
        <v>38</v>
      </c>
      <c r="H4" s="293" t="s">
        <v>2</v>
      </c>
      <c r="I4" s="294"/>
      <c r="J4" s="295"/>
      <c r="K4" s="296"/>
      <c r="L4" s="293" t="s">
        <v>233</v>
      </c>
      <c r="M4" s="294"/>
      <c r="N4" s="295"/>
      <c r="O4" s="296"/>
      <c r="P4" s="293" t="s">
        <v>234</v>
      </c>
      <c r="Q4" s="294"/>
      <c r="R4" s="295"/>
      <c r="S4" s="296"/>
      <c r="T4" s="293" t="s">
        <v>235</v>
      </c>
      <c r="U4" s="294"/>
      <c r="V4" s="295"/>
      <c r="W4" s="296"/>
      <c r="X4" s="293" t="s">
        <v>236</v>
      </c>
      <c r="Y4" s="294"/>
      <c r="Z4" s="295"/>
      <c r="AA4" s="296"/>
      <c r="AB4" s="10" t="s">
        <v>39</v>
      </c>
      <c r="AC4" s="10" t="s">
        <v>40</v>
      </c>
      <c r="AD4" s="10" t="s">
        <v>13</v>
      </c>
      <c r="AE4" s="275" t="s">
        <v>614</v>
      </c>
      <c r="AF4" s="275" t="s">
        <v>237</v>
      </c>
    </row>
    <row r="5" spans="1:34" s="236" customFormat="1" ht="45" customHeight="1" thickBot="1">
      <c r="A5" s="220" t="s">
        <v>42</v>
      </c>
      <c r="B5" s="220" t="s">
        <v>11</v>
      </c>
      <c r="C5" s="221" t="s">
        <v>239</v>
      </c>
      <c r="D5" s="221" t="s">
        <v>240</v>
      </c>
      <c r="E5" s="220" t="s">
        <v>9</v>
      </c>
      <c r="F5" s="220" t="s">
        <v>12</v>
      </c>
      <c r="G5" s="230" t="s">
        <v>43</v>
      </c>
      <c r="H5" s="231" t="s">
        <v>37</v>
      </c>
      <c r="I5" s="232" t="s">
        <v>45</v>
      </c>
      <c r="J5" s="233" t="s">
        <v>38</v>
      </c>
      <c r="K5" s="234" t="s">
        <v>44</v>
      </c>
      <c r="L5" s="231" t="s">
        <v>37</v>
      </c>
      <c r="M5" s="232" t="s">
        <v>45</v>
      </c>
      <c r="N5" s="233" t="s">
        <v>38</v>
      </c>
      <c r="O5" s="234" t="s">
        <v>44</v>
      </c>
      <c r="P5" s="231" t="s">
        <v>37</v>
      </c>
      <c r="Q5" s="232" t="s">
        <v>45</v>
      </c>
      <c r="R5" s="233" t="s">
        <v>38</v>
      </c>
      <c r="S5" s="234" t="s">
        <v>44</v>
      </c>
      <c r="T5" s="231" t="s">
        <v>37</v>
      </c>
      <c r="U5" s="232" t="s">
        <v>45</v>
      </c>
      <c r="V5" s="233" t="s">
        <v>38</v>
      </c>
      <c r="W5" s="234" t="s">
        <v>44</v>
      </c>
      <c r="X5" s="231" t="s">
        <v>37</v>
      </c>
      <c r="Y5" s="232" t="s">
        <v>45</v>
      </c>
      <c r="Z5" s="233" t="s">
        <v>38</v>
      </c>
      <c r="AA5" s="234" t="s">
        <v>44</v>
      </c>
      <c r="AB5" s="235" t="s">
        <v>44</v>
      </c>
      <c r="AC5" s="235" t="s">
        <v>269</v>
      </c>
      <c r="AD5" s="235"/>
      <c r="AE5" s="276"/>
      <c r="AF5" s="276"/>
      <c r="AG5" s="63"/>
      <c r="AH5" s="63"/>
    </row>
    <row r="6" spans="1:7" s="63" customFormat="1" ht="12.75" customHeight="1">
      <c r="A6" s="37"/>
      <c r="B6" s="37"/>
      <c r="C6" s="34"/>
      <c r="D6" s="43"/>
      <c r="E6" s="35"/>
      <c r="F6" s="262"/>
      <c r="G6" s="70"/>
    </row>
    <row r="7" spans="1:32" ht="29.25" customHeight="1">
      <c r="A7" s="37" t="s">
        <v>16</v>
      </c>
      <c r="B7" s="37" t="s">
        <v>17</v>
      </c>
      <c r="C7" s="37" t="s">
        <v>581</v>
      </c>
      <c r="D7" s="37" t="s">
        <v>550</v>
      </c>
      <c r="E7" s="37" t="s">
        <v>580</v>
      </c>
      <c r="F7" s="37" t="s">
        <v>18</v>
      </c>
      <c r="G7" s="266">
        <v>1</v>
      </c>
      <c r="H7" s="61">
        <v>0.3756944444444445</v>
      </c>
      <c r="I7" s="65">
        <v>0</v>
      </c>
      <c r="J7" s="64">
        <v>0.41041666666666665</v>
      </c>
      <c r="K7" s="66">
        <f aca="true" t="shared" si="0" ref="K7:K24">J7-H7-I7</f>
        <v>0.034722222222222154</v>
      </c>
      <c r="L7" s="65">
        <f aca="true" t="shared" si="1" ref="L7:L24">J7</f>
        <v>0.41041666666666665</v>
      </c>
      <c r="M7" s="65">
        <v>0.003472222222222222</v>
      </c>
      <c r="N7" s="64">
        <v>0.4479166666666667</v>
      </c>
      <c r="O7" s="66">
        <f aca="true" t="shared" si="2" ref="O7:O24">N7-L7-M7</f>
        <v>0.03402777777777781</v>
      </c>
      <c r="P7" s="65">
        <f aca="true" t="shared" si="3" ref="P7:P24">N7</f>
        <v>0.4479166666666667</v>
      </c>
      <c r="Q7" s="65">
        <v>0.003472222222222222</v>
      </c>
      <c r="R7" s="64">
        <v>0.48680555555555555</v>
      </c>
      <c r="S7" s="66">
        <f aca="true" t="shared" si="4" ref="S7:S24">R7-P7-Q7</f>
        <v>0.03541666666666664</v>
      </c>
      <c r="T7" s="65">
        <f aca="true" t="shared" si="5" ref="T7:T24">R7</f>
        <v>0.48680555555555555</v>
      </c>
      <c r="U7" s="65">
        <v>0.003472222222222222</v>
      </c>
      <c r="V7" s="64">
        <v>0.5243055555555556</v>
      </c>
      <c r="W7" s="66">
        <f aca="true" t="shared" si="6" ref="W7:W24">V7-T7-U7</f>
        <v>0.03402777777777781</v>
      </c>
      <c r="X7" s="65">
        <f aca="true" t="shared" si="7" ref="X7:X24">V7</f>
        <v>0.5243055555555556</v>
      </c>
      <c r="Y7" s="61">
        <v>0.003472222222222222</v>
      </c>
      <c r="Z7" s="64">
        <v>0.5637847222222222</v>
      </c>
      <c r="AA7" s="66">
        <f aca="true" t="shared" si="8" ref="AA7:AA24">Z7-X7-Y7</f>
        <v>0.0360069444444444</v>
      </c>
      <c r="AB7" s="65">
        <f aca="true" t="shared" si="9" ref="AB7:AB24">AA7+S7+O7+K7+W7</f>
        <v>0.1742013888888888</v>
      </c>
      <c r="AC7" s="61">
        <v>0</v>
      </c>
      <c r="AD7" s="66">
        <f aca="true" t="shared" si="10" ref="AD7:AD24">AB7+AC7</f>
        <v>0.1742013888888888</v>
      </c>
      <c r="AE7" s="67">
        <v>5</v>
      </c>
      <c r="AF7" s="67">
        <v>21</v>
      </c>
    </row>
    <row r="8" spans="1:32" ht="29.25" customHeight="1">
      <c r="A8" s="37" t="s">
        <v>216</v>
      </c>
      <c r="B8" s="37" t="s">
        <v>217</v>
      </c>
      <c r="C8" s="37" t="s">
        <v>589</v>
      </c>
      <c r="D8" s="37" t="s">
        <v>578</v>
      </c>
      <c r="E8" s="37" t="s">
        <v>588</v>
      </c>
      <c r="F8" s="37" t="s">
        <v>18</v>
      </c>
      <c r="G8" s="266">
        <v>2</v>
      </c>
      <c r="H8" s="61">
        <v>0.3770833333333334</v>
      </c>
      <c r="I8" s="65">
        <v>0</v>
      </c>
      <c r="J8" s="64">
        <v>0.4138888888888889</v>
      </c>
      <c r="K8" s="66">
        <f t="shared" si="0"/>
        <v>0.036805555555555536</v>
      </c>
      <c r="L8" s="65">
        <f t="shared" si="1"/>
        <v>0.4138888888888889</v>
      </c>
      <c r="M8" s="65">
        <v>0.003472222222222222</v>
      </c>
      <c r="N8" s="64">
        <v>0.45416666666666666</v>
      </c>
      <c r="O8" s="66">
        <f t="shared" si="2"/>
        <v>0.03680555555555552</v>
      </c>
      <c r="P8" s="65">
        <f t="shared" si="3"/>
        <v>0.45416666666666666</v>
      </c>
      <c r="Q8" s="65">
        <v>0.003472222222222222</v>
      </c>
      <c r="R8" s="64">
        <v>0.49444444444444446</v>
      </c>
      <c r="S8" s="66">
        <f t="shared" si="4"/>
        <v>0.03680555555555558</v>
      </c>
      <c r="T8" s="65">
        <f t="shared" si="5"/>
        <v>0.49444444444444446</v>
      </c>
      <c r="U8" s="65">
        <v>0.003472222222222222</v>
      </c>
      <c r="V8" s="64">
        <v>0.5361111111111111</v>
      </c>
      <c r="W8" s="66">
        <f t="shared" si="6"/>
        <v>0.038194444444444406</v>
      </c>
      <c r="X8" s="65">
        <f t="shared" si="7"/>
        <v>0.5361111111111111</v>
      </c>
      <c r="Y8" s="61">
        <v>0.003472222222222222</v>
      </c>
      <c r="Z8" s="64">
        <v>0.5817129629629629</v>
      </c>
      <c r="AA8" s="66">
        <f t="shared" si="8"/>
        <v>0.042129629629629614</v>
      </c>
      <c r="AB8" s="65">
        <f t="shared" si="9"/>
        <v>0.19074074074074066</v>
      </c>
      <c r="AC8" s="61">
        <v>0</v>
      </c>
      <c r="AD8" s="66">
        <f t="shared" si="10"/>
        <v>0.19074074074074066</v>
      </c>
      <c r="AE8" s="67">
        <v>5</v>
      </c>
      <c r="AF8" s="67">
        <v>18</v>
      </c>
    </row>
    <row r="9" spans="1:32" ht="29.25" customHeight="1">
      <c r="A9" s="37" t="s">
        <v>216</v>
      </c>
      <c r="B9" s="37" t="s">
        <v>217</v>
      </c>
      <c r="C9" s="37" t="s">
        <v>587</v>
      </c>
      <c r="D9" s="37"/>
      <c r="E9" s="37" t="s">
        <v>586</v>
      </c>
      <c r="F9" s="37" t="s">
        <v>18</v>
      </c>
      <c r="G9" s="266">
        <v>3</v>
      </c>
      <c r="H9" s="61">
        <v>0.37986111111111115</v>
      </c>
      <c r="I9" s="65">
        <v>0</v>
      </c>
      <c r="J9" s="64">
        <v>0.4388888888888889</v>
      </c>
      <c r="K9" s="66">
        <f t="shared" si="0"/>
        <v>0.059027777777777735</v>
      </c>
      <c r="L9" s="65">
        <f t="shared" si="1"/>
        <v>0.4388888888888889</v>
      </c>
      <c r="M9" s="65">
        <v>0.003472222222222222</v>
      </c>
      <c r="N9" s="64">
        <v>0.4895833333333333</v>
      </c>
      <c r="O9" s="66">
        <f t="shared" si="2"/>
        <v>0.04722222222222221</v>
      </c>
      <c r="P9" s="65">
        <f t="shared" si="3"/>
        <v>0.4895833333333333</v>
      </c>
      <c r="Q9" s="65">
        <v>0.003472222222222222</v>
      </c>
      <c r="R9" s="64">
        <v>0.548611111111111</v>
      </c>
      <c r="S9" s="66">
        <f t="shared" si="4"/>
        <v>0.05555555555555551</v>
      </c>
      <c r="T9" s="65">
        <f t="shared" si="5"/>
        <v>0.548611111111111</v>
      </c>
      <c r="U9" s="65">
        <v>0</v>
      </c>
      <c r="V9" s="64">
        <v>0.548611111111111</v>
      </c>
      <c r="W9" s="66">
        <f t="shared" si="6"/>
        <v>0</v>
      </c>
      <c r="X9" s="65">
        <f t="shared" si="7"/>
        <v>0.548611111111111</v>
      </c>
      <c r="Y9" s="61">
        <v>0</v>
      </c>
      <c r="Z9" s="64">
        <v>0.5487847222222222</v>
      </c>
      <c r="AA9" s="66">
        <f t="shared" si="8"/>
        <v>0.00017361111111113825</v>
      </c>
      <c r="AB9" s="65">
        <f t="shared" si="9"/>
        <v>0.1619791666666666</v>
      </c>
      <c r="AC9" s="61">
        <v>0</v>
      </c>
      <c r="AD9" s="66">
        <f t="shared" si="10"/>
        <v>0.1619791666666666</v>
      </c>
      <c r="AE9" s="67">
        <v>3</v>
      </c>
      <c r="AF9" s="67">
        <v>1</v>
      </c>
    </row>
    <row r="10" spans="1:32" ht="29.25" customHeight="1">
      <c r="A10" s="37" t="s">
        <v>220</v>
      </c>
      <c r="B10" s="37" t="s">
        <v>22</v>
      </c>
      <c r="C10" s="37" t="s">
        <v>585</v>
      </c>
      <c r="D10" s="37" t="s">
        <v>378</v>
      </c>
      <c r="E10" s="37" t="s">
        <v>584</v>
      </c>
      <c r="F10" s="37" t="s">
        <v>18</v>
      </c>
      <c r="G10" s="266">
        <v>4</v>
      </c>
      <c r="H10" s="61">
        <v>0.38125</v>
      </c>
      <c r="I10" s="65">
        <v>0</v>
      </c>
      <c r="J10" s="64">
        <v>0.4166666666666667</v>
      </c>
      <c r="K10" s="66">
        <f t="shared" si="0"/>
        <v>0.03541666666666671</v>
      </c>
      <c r="L10" s="65">
        <f t="shared" si="1"/>
        <v>0.4166666666666667</v>
      </c>
      <c r="M10" s="65">
        <v>0</v>
      </c>
      <c r="N10" s="64">
        <v>0.4166666666666667</v>
      </c>
      <c r="O10" s="66">
        <f t="shared" si="2"/>
        <v>0</v>
      </c>
      <c r="P10" s="65">
        <f t="shared" si="3"/>
        <v>0.4166666666666667</v>
      </c>
      <c r="Q10" s="65">
        <v>0</v>
      </c>
      <c r="R10" s="64">
        <v>0.4166666666666667</v>
      </c>
      <c r="S10" s="66">
        <f t="shared" si="4"/>
        <v>0</v>
      </c>
      <c r="T10" s="65">
        <f t="shared" si="5"/>
        <v>0.4166666666666667</v>
      </c>
      <c r="U10" s="65">
        <v>0</v>
      </c>
      <c r="V10" s="64">
        <v>0.4166666666666667</v>
      </c>
      <c r="W10" s="66">
        <f t="shared" si="6"/>
        <v>0</v>
      </c>
      <c r="X10" s="65">
        <f t="shared" si="7"/>
        <v>0.4166666666666667</v>
      </c>
      <c r="Y10" s="61">
        <v>0</v>
      </c>
      <c r="Z10" s="64">
        <v>0.4166666666666667</v>
      </c>
      <c r="AA10" s="66">
        <f t="shared" si="8"/>
        <v>0</v>
      </c>
      <c r="AB10" s="65">
        <f t="shared" si="9"/>
        <v>0.03541666666666671</v>
      </c>
      <c r="AC10" s="61">
        <v>0</v>
      </c>
      <c r="AD10" s="66">
        <f t="shared" si="10"/>
        <v>0.03541666666666671</v>
      </c>
      <c r="AE10" s="67">
        <v>1</v>
      </c>
      <c r="AF10" s="67">
        <v>1</v>
      </c>
    </row>
    <row r="11" spans="1:32" ht="29.25" customHeight="1">
      <c r="A11" s="37" t="s">
        <v>220</v>
      </c>
      <c r="B11" s="37" t="s">
        <v>22</v>
      </c>
      <c r="C11" s="37" t="s">
        <v>178</v>
      </c>
      <c r="D11" s="37" t="s">
        <v>271</v>
      </c>
      <c r="E11" s="37" t="s">
        <v>612</v>
      </c>
      <c r="F11" s="37" t="s">
        <v>19</v>
      </c>
      <c r="G11" s="266">
        <v>1</v>
      </c>
      <c r="H11" s="61">
        <v>0.375</v>
      </c>
      <c r="I11" s="65">
        <v>0</v>
      </c>
      <c r="J11" s="64">
        <v>0.40625</v>
      </c>
      <c r="K11" s="66">
        <f t="shared" si="0"/>
        <v>0.03125</v>
      </c>
      <c r="L11" s="65">
        <f t="shared" si="1"/>
        <v>0.40625</v>
      </c>
      <c r="M11" s="65">
        <v>0.003472222222222222</v>
      </c>
      <c r="N11" s="64">
        <v>0.44097222222222227</v>
      </c>
      <c r="O11" s="66">
        <f t="shared" si="2"/>
        <v>0.03125000000000004</v>
      </c>
      <c r="P11" s="65">
        <f t="shared" si="3"/>
        <v>0.44097222222222227</v>
      </c>
      <c r="Q11" s="65">
        <v>0.003472222222222222</v>
      </c>
      <c r="R11" s="64">
        <v>0.475</v>
      </c>
      <c r="S11" s="66">
        <f t="shared" si="4"/>
        <v>0.03055555555555549</v>
      </c>
      <c r="T11" s="65">
        <f t="shared" si="5"/>
        <v>0.475</v>
      </c>
      <c r="U11" s="65">
        <v>0.003472222222222222</v>
      </c>
      <c r="V11" s="64">
        <v>0.5097222222222222</v>
      </c>
      <c r="W11" s="66">
        <f t="shared" si="6"/>
        <v>0.031249999999999986</v>
      </c>
      <c r="X11" s="65">
        <f t="shared" si="7"/>
        <v>0.5097222222222222</v>
      </c>
      <c r="Y11" s="61">
        <v>0.003472222222222222</v>
      </c>
      <c r="Z11" s="64">
        <v>0.5446064814814815</v>
      </c>
      <c r="AA11" s="66">
        <f t="shared" si="8"/>
        <v>0.031412037037037085</v>
      </c>
      <c r="AB11" s="65">
        <f t="shared" si="9"/>
        <v>0.1557175925925926</v>
      </c>
      <c r="AC11" s="61">
        <v>0</v>
      </c>
      <c r="AD11" s="66">
        <f t="shared" si="10"/>
        <v>0.1557175925925926</v>
      </c>
      <c r="AE11" s="67">
        <v>5</v>
      </c>
      <c r="AF11" s="67">
        <v>21</v>
      </c>
    </row>
    <row r="12" spans="1:32" ht="29.25" customHeight="1">
      <c r="A12" s="37" t="s">
        <v>16</v>
      </c>
      <c r="B12" s="37" t="s">
        <v>17</v>
      </c>
      <c r="C12" s="37" t="s">
        <v>1</v>
      </c>
      <c r="D12" s="37" t="s">
        <v>555</v>
      </c>
      <c r="E12" s="37" t="s">
        <v>611</v>
      </c>
      <c r="F12" s="37" t="s">
        <v>19</v>
      </c>
      <c r="G12" s="266">
        <v>2</v>
      </c>
      <c r="H12" s="61">
        <v>0.37777777777777777</v>
      </c>
      <c r="I12" s="65">
        <v>0</v>
      </c>
      <c r="J12" s="64">
        <v>0.4131944444444444</v>
      </c>
      <c r="K12" s="66">
        <f t="shared" si="0"/>
        <v>0.03541666666666665</v>
      </c>
      <c r="L12" s="65">
        <f t="shared" si="1"/>
        <v>0.4131944444444444</v>
      </c>
      <c r="M12" s="65">
        <v>0.003472222222222222</v>
      </c>
      <c r="N12" s="64">
        <v>0.4513888888888889</v>
      </c>
      <c r="O12" s="66">
        <f t="shared" si="2"/>
        <v>0.03472222222222225</v>
      </c>
      <c r="P12" s="65">
        <f t="shared" si="3"/>
        <v>0.4513888888888889</v>
      </c>
      <c r="Q12" s="65">
        <v>0.003472222222222222</v>
      </c>
      <c r="R12" s="64">
        <v>0.4888888888888889</v>
      </c>
      <c r="S12" s="66">
        <f t="shared" si="4"/>
        <v>0.034027777777777754</v>
      </c>
      <c r="T12" s="65">
        <f t="shared" si="5"/>
        <v>0.4888888888888889</v>
      </c>
      <c r="U12" s="65">
        <v>0.003472222222222222</v>
      </c>
      <c r="V12" s="64">
        <v>0.5263888888888889</v>
      </c>
      <c r="W12" s="66">
        <f t="shared" si="6"/>
        <v>0.03402777777777781</v>
      </c>
      <c r="X12" s="65">
        <f t="shared" si="7"/>
        <v>0.5263888888888889</v>
      </c>
      <c r="Y12" s="61">
        <v>0.003472222222222222</v>
      </c>
      <c r="Z12" s="64">
        <v>0.5653935185185185</v>
      </c>
      <c r="AA12" s="66">
        <f t="shared" si="8"/>
        <v>0.03553240740740736</v>
      </c>
      <c r="AB12" s="65">
        <f t="shared" si="9"/>
        <v>0.17372685185185183</v>
      </c>
      <c r="AC12" s="61">
        <v>0</v>
      </c>
      <c r="AD12" s="66">
        <f t="shared" si="10"/>
        <v>0.17372685185185183</v>
      </c>
      <c r="AE12" s="67">
        <v>5</v>
      </c>
      <c r="AF12" s="67">
        <v>18</v>
      </c>
    </row>
    <row r="13" spans="1:32" ht="29.25" customHeight="1">
      <c r="A13" s="37" t="s">
        <v>16</v>
      </c>
      <c r="B13" s="37" t="s">
        <v>17</v>
      </c>
      <c r="C13" s="37" t="s">
        <v>591</v>
      </c>
      <c r="D13" s="37" t="s">
        <v>552</v>
      </c>
      <c r="E13" s="37" t="s">
        <v>590</v>
      </c>
      <c r="F13" s="37" t="s">
        <v>19</v>
      </c>
      <c r="G13" s="266">
        <v>3</v>
      </c>
      <c r="H13" s="61">
        <v>0.3763888888888889</v>
      </c>
      <c r="I13" s="65">
        <v>0</v>
      </c>
      <c r="J13" s="64">
        <v>0.41180555555555554</v>
      </c>
      <c r="K13" s="66">
        <f t="shared" si="0"/>
        <v>0.03541666666666665</v>
      </c>
      <c r="L13" s="65">
        <f t="shared" si="1"/>
        <v>0.41180555555555554</v>
      </c>
      <c r="M13" s="65">
        <v>0.003472222222222222</v>
      </c>
      <c r="N13" s="64">
        <v>0.4527777777777778</v>
      </c>
      <c r="O13" s="66">
        <f t="shared" si="2"/>
        <v>0.03750000000000002</v>
      </c>
      <c r="P13" s="65">
        <f t="shared" si="3"/>
        <v>0.4527777777777778</v>
      </c>
      <c r="Q13" s="65">
        <v>0.003472222222222222</v>
      </c>
      <c r="R13" s="64">
        <v>0.4930555555555556</v>
      </c>
      <c r="S13" s="66">
        <f t="shared" si="4"/>
        <v>0.03680555555555558</v>
      </c>
      <c r="T13" s="65">
        <f t="shared" si="5"/>
        <v>0.4930555555555556</v>
      </c>
      <c r="U13" s="65">
        <v>0.003472222222222222</v>
      </c>
      <c r="V13" s="64">
        <v>0.5347222222222222</v>
      </c>
      <c r="W13" s="66">
        <f t="shared" si="6"/>
        <v>0.038194444444444406</v>
      </c>
      <c r="X13" s="65">
        <f t="shared" si="7"/>
        <v>0.5347222222222222</v>
      </c>
      <c r="Y13" s="61">
        <v>0.003472222222222222</v>
      </c>
      <c r="Z13" s="64">
        <v>0.5743055555555555</v>
      </c>
      <c r="AA13" s="66">
        <f t="shared" si="8"/>
        <v>0.03611111111111108</v>
      </c>
      <c r="AB13" s="65">
        <f t="shared" si="9"/>
        <v>0.18402777777777773</v>
      </c>
      <c r="AC13" s="61">
        <v>0</v>
      </c>
      <c r="AD13" s="66">
        <f t="shared" si="10"/>
        <v>0.18402777777777773</v>
      </c>
      <c r="AE13" s="67">
        <v>5</v>
      </c>
      <c r="AF13" s="67">
        <v>16</v>
      </c>
    </row>
    <row r="14" spans="1:32" ht="29.25" customHeight="1">
      <c r="A14" s="37" t="s">
        <v>220</v>
      </c>
      <c r="B14" s="37" t="s">
        <v>22</v>
      </c>
      <c r="C14" s="37" t="s">
        <v>601</v>
      </c>
      <c r="D14" s="37" t="s">
        <v>327</v>
      </c>
      <c r="E14" s="37" t="s">
        <v>600</v>
      </c>
      <c r="F14" s="37" t="s">
        <v>19</v>
      </c>
      <c r="G14" s="266">
        <v>1</v>
      </c>
      <c r="H14" s="61">
        <v>0.38055555555555554</v>
      </c>
      <c r="I14" s="65">
        <v>0</v>
      </c>
      <c r="J14" s="64">
        <v>0.4166666666666667</v>
      </c>
      <c r="K14" s="66">
        <f t="shared" si="0"/>
        <v>0.03611111111111115</v>
      </c>
      <c r="L14" s="65">
        <f t="shared" si="1"/>
        <v>0.4166666666666667</v>
      </c>
      <c r="M14" s="65">
        <v>0.003472222222222222</v>
      </c>
      <c r="N14" s="64">
        <v>0.45625</v>
      </c>
      <c r="O14" s="66">
        <f t="shared" si="2"/>
        <v>0.03611111111111108</v>
      </c>
      <c r="P14" s="65">
        <f t="shared" si="3"/>
        <v>0.45625</v>
      </c>
      <c r="Q14" s="65">
        <v>0.003472222222222222</v>
      </c>
      <c r="R14" s="64">
        <v>0.4993055555555555</v>
      </c>
      <c r="S14" s="66">
        <f t="shared" si="4"/>
        <v>0.03958333333333329</v>
      </c>
      <c r="T14" s="65">
        <f t="shared" si="5"/>
        <v>0.4993055555555555</v>
      </c>
      <c r="U14" s="65">
        <v>0.003472222222222222</v>
      </c>
      <c r="V14" s="64">
        <v>0.5423611111111112</v>
      </c>
      <c r="W14" s="66">
        <f t="shared" si="6"/>
        <v>0.039583333333333456</v>
      </c>
      <c r="X14" s="65">
        <f t="shared" si="7"/>
        <v>0.5423611111111112</v>
      </c>
      <c r="Y14" s="61">
        <v>0.003472222222222222</v>
      </c>
      <c r="Z14" s="64">
        <v>0.5853125</v>
      </c>
      <c r="AA14" s="66">
        <f t="shared" si="8"/>
        <v>0.03947916666666661</v>
      </c>
      <c r="AB14" s="65">
        <f t="shared" si="9"/>
        <v>0.19086805555555558</v>
      </c>
      <c r="AC14" s="61">
        <v>0</v>
      </c>
      <c r="AD14" s="66">
        <f t="shared" si="10"/>
        <v>0.19086805555555558</v>
      </c>
      <c r="AE14" s="67">
        <v>5</v>
      </c>
      <c r="AF14" s="67">
        <v>14</v>
      </c>
    </row>
    <row r="15" spans="1:32" ht="29.25" customHeight="1">
      <c r="A15" s="37" t="s">
        <v>220</v>
      </c>
      <c r="B15" s="37" t="s">
        <v>22</v>
      </c>
      <c r="C15" s="37" t="s">
        <v>613</v>
      </c>
      <c r="D15" s="37" t="s">
        <v>295</v>
      </c>
      <c r="E15" s="37" t="s">
        <v>602</v>
      </c>
      <c r="F15" s="37" t="s">
        <v>19</v>
      </c>
      <c r="G15" s="266">
        <v>5</v>
      </c>
      <c r="H15" s="61">
        <v>0.37916666666666665</v>
      </c>
      <c r="I15" s="65">
        <v>0</v>
      </c>
      <c r="J15" s="64">
        <v>0.41805555555555557</v>
      </c>
      <c r="K15" s="66">
        <f t="shared" si="0"/>
        <v>0.03888888888888892</v>
      </c>
      <c r="L15" s="65">
        <f t="shared" si="1"/>
        <v>0.41805555555555557</v>
      </c>
      <c r="M15" s="65">
        <v>0.003472222222222222</v>
      </c>
      <c r="N15" s="64">
        <v>0.4618055555555556</v>
      </c>
      <c r="O15" s="66">
        <f t="shared" si="2"/>
        <v>0.04027777777777779</v>
      </c>
      <c r="P15" s="65">
        <f t="shared" si="3"/>
        <v>0.4618055555555556</v>
      </c>
      <c r="Q15" s="65">
        <v>0.003472222222222222</v>
      </c>
      <c r="R15" s="64">
        <v>0.5076388888888889</v>
      </c>
      <c r="S15" s="66">
        <f t="shared" si="4"/>
        <v>0.04236111111111106</v>
      </c>
      <c r="T15" s="65">
        <f t="shared" si="5"/>
        <v>0.5076388888888889</v>
      </c>
      <c r="U15" s="65">
        <v>0.003472222222222222</v>
      </c>
      <c r="V15" s="64">
        <v>0.5527777777777778</v>
      </c>
      <c r="W15" s="66">
        <f t="shared" si="6"/>
        <v>0.04166666666666673</v>
      </c>
      <c r="X15" s="65">
        <f t="shared" si="7"/>
        <v>0.5527777777777778</v>
      </c>
      <c r="Y15" s="61">
        <v>0.003472222222222222</v>
      </c>
      <c r="Z15" s="64">
        <v>0.5978819444444444</v>
      </c>
      <c r="AA15" s="66">
        <f t="shared" si="8"/>
        <v>0.04163194444444439</v>
      </c>
      <c r="AB15" s="65">
        <f t="shared" si="9"/>
        <v>0.20482638888888888</v>
      </c>
      <c r="AC15" s="61">
        <v>0</v>
      </c>
      <c r="AD15" s="66">
        <f t="shared" si="10"/>
        <v>0.20482638888888888</v>
      </c>
      <c r="AE15" s="67">
        <v>5</v>
      </c>
      <c r="AF15" s="67">
        <v>12</v>
      </c>
    </row>
    <row r="16" spans="1:32" ht="29.25" customHeight="1">
      <c r="A16" s="37" t="s">
        <v>220</v>
      </c>
      <c r="B16" s="37" t="s">
        <v>22</v>
      </c>
      <c r="C16" s="37" t="s">
        <v>593</v>
      </c>
      <c r="D16" s="37" t="s">
        <v>462</v>
      </c>
      <c r="E16" s="37" t="s">
        <v>592</v>
      </c>
      <c r="F16" s="37" t="s">
        <v>19</v>
      </c>
      <c r="G16" s="266">
        <v>4</v>
      </c>
      <c r="H16" s="61">
        <v>0.3840277777777778</v>
      </c>
      <c r="I16" s="65">
        <v>0</v>
      </c>
      <c r="J16" s="64">
        <v>0.42291666666666666</v>
      </c>
      <c r="K16" s="66">
        <f t="shared" si="0"/>
        <v>0.03888888888888886</v>
      </c>
      <c r="L16" s="65">
        <f t="shared" si="1"/>
        <v>0.42291666666666666</v>
      </c>
      <c r="M16" s="65">
        <v>0.003472222222222222</v>
      </c>
      <c r="N16" s="64">
        <v>0.46388888888888885</v>
      </c>
      <c r="O16" s="66">
        <f t="shared" si="2"/>
        <v>0.037499999999999964</v>
      </c>
      <c r="P16" s="65">
        <f t="shared" si="3"/>
        <v>0.46388888888888885</v>
      </c>
      <c r="Q16" s="65">
        <v>0.003472222222222222</v>
      </c>
      <c r="R16" s="64">
        <v>0.5048611111111111</v>
      </c>
      <c r="S16" s="66">
        <f t="shared" si="4"/>
        <v>0.03750000000000002</v>
      </c>
      <c r="T16" s="65">
        <f t="shared" si="5"/>
        <v>0.5048611111111111</v>
      </c>
      <c r="U16" s="65">
        <v>0</v>
      </c>
      <c r="V16" s="64">
        <v>0.5472222222222222</v>
      </c>
      <c r="W16" s="66">
        <f t="shared" si="6"/>
        <v>0.04236111111111107</v>
      </c>
      <c r="X16" s="65">
        <f t="shared" si="7"/>
        <v>0.5472222222222222</v>
      </c>
      <c r="Y16" s="61">
        <v>0</v>
      </c>
      <c r="Z16" s="64">
        <v>0.5478125</v>
      </c>
      <c r="AA16" s="66">
        <f t="shared" si="8"/>
        <v>0.00059027777777787</v>
      </c>
      <c r="AB16" s="65">
        <f t="shared" si="9"/>
        <v>0.1568402777777778</v>
      </c>
      <c r="AC16" s="61">
        <v>0</v>
      </c>
      <c r="AD16" s="66">
        <f t="shared" si="10"/>
        <v>0.1568402777777778</v>
      </c>
      <c r="AE16" s="67">
        <v>4</v>
      </c>
      <c r="AF16" s="67">
        <v>11</v>
      </c>
    </row>
    <row r="17" spans="1:32" ht="29.25" customHeight="1">
      <c r="A17" s="37" t="s">
        <v>220</v>
      </c>
      <c r="B17" s="37" t="s">
        <v>22</v>
      </c>
      <c r="C17" s="37" t="s">
        <v>610</v>
      </c>
      <c r="D17" s="37" t="s">
        <v>558</v>
      </c>
      <c r="E17" s="37" t="s">
        <v>609</v>
      </c>
      <c r="F17" s="37" t="s">
        <v>19</v>
      </c>
      <c r="G17" s="266">
        <v>6</v>
      </c>
      <c r="H17" s="61">
        <v>0.3833333333333333</v>
      </c>
      <c r="I17" s="65">
        <v>0</v>
      </c>
      <c r="J17" s="64">
        <v>0.43402777777777773</v>
      </c>
      <c r="K17" s="66">
        <f t="shared" si="0"/>
        <v>0.05069444444444443</v>
      </c>
      <c r="L17" s="65">
        <f t="shared" si="1"/>
        <v>0.43402777777777773</v>
      </c>
      <c r="M17" s="65">
        <v>0.003472222222222222</v>
      </c>
      <c r="N17" s="64">
        <v>0.4930555555555556</v>
      </c>
      <c r="O17" s="66">
        <f t="shared" si="2"/>
        <v>0.05555555555555562</v>
      </c>
      <c r="P17" s="65">
        <f t="shared" si="3"/>
        <v>0.4930555555555556</v>
      </c>
      <c r="Q17" s="65">
        <v>0</v>
      </c>
      <c r="R17" s="64">
        <v>0.4930555555555556</v>
      </c>
      <c r="S17" s="66">
        <f t="shared" si="4"/>
        <v>0</v>
      </c>
      <c r="T17" s="65">
        <f t="shared" si="5"/>
        <v>0.4930555555555556</v>
      </c>
      <c r="U17" s="65">
        <v>0</v>
      </c>
      <c r="V17" s="64">
        <v>0.4930555555555556</v>
      </c>
      <c r="W17" s="66">
        <f t="shared" si="6"/>
        <v>0</v>
      </c>
      <c r="X17" s="65">
        <f t="shared" si="7"/>
        <v>0.4930555555555556</v>
      </c>
      <c r="Y17" s="61">
        <v>0</v>
      </c>
      <c r="Z17" s="64">
        <v>0.4930555555555556</v>
      </c>
      <c r="AA17" s="66">
        <f t="shared" si="8"/>
        <v>0</v>
      </c>
      <c r="AB17" s="65">
        <f t="shared" si="9"/>
        <v>0.10625000000000005</v>
      </c>
      <c r="AC17" s="61">
        <v>0</v>
      </c>
      <c r="AD17" s="66">
        <f t="shared" si="10"/>
        <v>0.10625000000000005</v>
      </c>
      <c r="AE17" s="67">
        <v>2</v>
      </c>
      <c r="AF17" s="67">
        <v>1</v>
      </c>
    </row>
    <row r="18" spans="1:33" ht="29.25" customHeight="1">
      <c r="A18" s="37" t="s">
        <v>220</v>
      </c>
      <c r="B18" s="37" t="s">
        <v>22</v>
      </c>
      <c r="C18" s="37" t="s">
        <v>597</v>
      </c>
      <c r="D18" s="37" t="s">
        <v>562</v>
      </c>
      <c r="E18" s="37" t="s">
        <v>596</v>
      </c>
      <c r="F18" s="37" t="s">
        <v>19</v>
      </c>
      <c r="G18" s="266">
        <v>9</v>
      </c>
      <c r="H18" s="61">
        <v>0.3861111111111111</v>
      </c>
      <c r="I18" s="65">
        <v>0</v>
      </c>
      <c r="J18" s="64">
        <v>0.43402777777777773</v>
      </c>
      <c r="K18" s="66">
        <f t="shared" si="0"/>
        <v>0.04791666666666661</v>
      </c>
      <c r="L18" s="65">
        <f t="shared" si="1"/>
        <v>0.43402777777777773</v>
      </c>
      <c r="M18" s="65">
        <v>0</v>
      </c>
      <c r="N18" s="64">
        <v>0.4930555555555556</v>
      </c>
      <c r="O18" s="66">
        <f t="shared" si="2"/>
        <v>0.059027777777777846</v>
      </c>
      <c r="P18" s="65">
        <f t="shared" si="3"/>
        <v>0.4930555555555556</v>
      </c>
      <c r="Q18" s="65">
        <v>0</v>
      </c>
      <c r="R18" s="64">
        <v>0.4930555555555556</v>
      </c>
      <c r="S18" s="66">
        <f t="shared" si="4"/>
        <v>0</v>
      </c>
      <c r="T18" s="65">
        <f t="shared" si="5"/>
        <v>0.4930555555555556</v>
      </c>
      <c r="U18" s="65">
        <v>0</v>
      </c>
      <c r="V18" s="64">
        <v>0.4930555555555556</v>
      </c>
      <c r="W18" s="66">
        <f t="shared" si="6"/>
        <v>0</v>
      </c>
      <c r="X18" s="65">
        <f t="shared" si="7"/>
        <v>0.4930555555555556</v>
      </c>
      <c r="Y18" s="61">
        <v>0</v>
      </c>
      <c r="Z18" s="64">
        <v>0.4930555555555556</v>
      </c>
      <c r="AA18" s="66">
        <f t="shared" si="8"/>
        <v>0</v>
      </c>
      <c r="AB18" s="65">
        <f t="shared" si="9"/>
        <v>0.10694444444444445</v>
      </c>
      <c r="AC18" s="61">
        <v>0</v>
      </c>
      <c r="AD18" s="66">
        <f t="shared" si="10"/>
        <v>0.10694444444444445</v>
      </c>
      <c r="AE18" s="67">
        <v>2</v>
      </c>
      <c r="AF18" s="67">
        <v>1</v>
      </c>
      <c r="AG18" s="63"/>
    </row>
    <row r="19" spans="1:32" ht="29.25" customHeight="1">
      <c r="A19" s="37" t="s">
        <v>220</v>
      </c>
      <c r="B19" s="37" t="s">
        <v>22</v>
      </c>
      <c r="C19" s="37" t="s">
        <v>583</v>
      </c>
      <c r="D19" s="37" t="s">
        <v>555</v>
      </c>
      <c r="E19" s="37" t="s">
        <v>582</v>
      </c>
      <c r="F19" s="37" t="s">
        <v>19</v>
      </c>
      <c r="G19" s="266">
        <v>6</v>
      </c>
      <c r="H19" s="61">
        <v>0.37847222222222227</v>
      </c>
      <c r="I19" s="65">
        <v>0</v>
      </c>
      <c r="J19" s="64">
        <v>0.43263888888888885</v>
      </c>
      <c r="K19" s="66">
        <f t="shared" si="0"/>
        <v>0.054166666666666585</v>
      </c>
      <c r="L19" s="65">
        <f t="shared" si="1"/>
        <v>0.43263888888888885</v>
      </c>
      <c r="M19" s="65">
        <v>0.003472222222222222</v>
      </c>
      <c r="N19" s="64">
        <v>0.4923611111111111</v>
      </c>
      <c r="O19" s="66">
        <f t="shared" si="2"/>
        <v>0.05625000000000001</v>
      </c>
      <c r="P19" s="65">
        <f t="shared" si="3"/>
        <v>0.4923611111111111</v>
      </c>
      <c r="Q19" s="65">
        <v>0</v>
      </c>
      <c r="R19" s="64">
        <v>0.4923611111111111</v>
      </c>
      <c r="S19" s="66">
        <f t="shared" si="4"/>
        <v>0</v>
      </c>
      <c r="T19" s="65">
        <f t="shared" si="5"/>
        <v>0.4923611111111111</v>
      </c>
      <c r="U19" s="65">
        <v>0</v>
      </c>
      <c r="V19" s="64">
        <v>0.4923611111111111</v>
      </c>
      <c r="W19" s="66">
        <f t="shared" si="6"/>
        <v>0</v>
      </c>
      <c r="X19" s="65">
        <f t="shared" si="7"/>
        <v>0.4923611111111111</v>
      </c>
      <c r="Y19" s="61">
        <v>0</v>
      </c>
      <c r="Z19" s="64">
        <v>0.4923611111111111</v>
      </c>
      <c r="AA19" s="66">
        <f t="shared" si="8"/>
        <v>0</v>
      </c>
      <c r="AB19" s="65">
        <f t="shared" si="9"/>
        <v>0.1104166666666666</v>
      </c>
      <c r="AC19" s="61">
        <v>0</v>
      </c>
      <c r="AD19" s="66">
        <f t="shared" si="10"/>
        <v>0.1104166666666666</v>
      </c>
      <c r="AE19" s="67">
        <v>2</v>
      </c>
      <c r="AF19" s="67">
        <v>1</v>
      </c>
    </row>
    <row r="20" spans="1:32" ht="29.25" customHeight="1">
      <c r="A20" s="37" t="s">
        <v>220</v>
      </c>
      <c r="B20" s="37" t="s">
        <v>22</v>
      </c>
      <c r="C20" s="37" t="s">
        <v>604</v>
      </c>
      <c r="D20" s="37" t="s">
        <v>543</v>
      </c>
      <c r="E20" s="37" t="s">
        <v>603</v>
      </c>
      <c r="F20" s="37" t="s">
        <v>19</v>
      </c>
      <c r="G20" s="266">
        <v>10</v>
      </c>
      <c r="H20" s="61">
        <v>0.38680555555555557</v>
      </c>
      <c r="I20" s="65">
        <v>0</v>
      </c>
      <c r="J20" s="64">
        <v>0.4368055555555555</v>
      </c>
      <c r="K20" s="66">
        <f t="shared" si="0"/>
        <v>0.04999999999999993</v>
      </c>
      <c r="L20" s="65">
        <f t="shared" si="1"/>
        <v>0.4368055555555555</v>
      </c>
      <c r="M20" s="65">
        <v>0</v>
      </c>
      <c r="N20" s="64">
        <v>0.49722222222222223</v>
      </c>
      <c r="O20" s="66">
        <f t="shared" si="2"/>
        <v>0.06041666666666673</v>
      </c>
      <c r="P20" s="65">
        <f t="shared" si="3"/>
        <v>0.49722222222222223</v>
      </c>
      <c r="Q20" s="65">
        <v>0</v>
      </c>
      <c r="R20" s="64">
        <v>0.49722222222222223</v>
      </c>
      <c r="S20" s="66">
        <f t="shared" si="4"/>
        <v>0</v>
      </c>
      <c r="T20" s="65">
        <f t="shared" si="5"/>
        <v>0.49722222222222223</v>
      </c>
      <c r="U20" s="65">
        <v>0</v>
      </c>
      <c r="V20" s="64">
        <v>0.49722222222222223</v>
      </c>
      <c r="W20" s="66">
        <f t="shared" si="6"/>
        <v>0</v>
      </c>
      <c r="X20" s="65">
        <f t="shared" si="7"/>
        <v>0.49722222222222223</v>
      </c>
      <c r="Y20" s="61">
        <v>0</v>
      </c>
      <c r="Z20" s="64">
        <v>0.49722222222222223</v>
      </c>
      <c r="AA20" s="66">
        <f t="shared" si="8"/>
        <v>0</v>
      </c>
      <c r="AB20" s="65">
        <f t="shared" si="9"/>
        <v>0.11041666666666666</v>
      </c>
      <c r="AC20" s="61">
        <v>0</v>
      </c>
      <c r="AD20" s="66">
        <f t="shared" si="10"/>
        <v>0.11041666666666666</v>
      </c>
      <c r="AE20" s="67">
        <v>2</v>
      </c>
      <c r="AF20" s="67">
        <v>1</v>
      </c>
    </row>
    <row r="21" spans="1:32" ht="29.25" customHeight="1">
      <c r="A21" s="37" t="s">
        <v>220</v>
      </c>
      <c r="B21" s="37" t="s">
        <v>22</v>
      </c>
      <c r="C21" s="37" t="s">
        <v>608</v>
      </c>
      <c r="D21" s="37" t="s">
        <v>413</v>
      </c>
      <c r="E21" s="37" t="s">
        <v>607</v>
      </c>
      <c r="F21" s="37" t="s">
        <v>19</v>
      </c>
      <c r="G21" s="266">
        <v>7</v>
      </c>
      <c r="H21" s="61">
        <v>0.3847222222222222</v>
      </c>
      <c r="I21" s="65">
        <v>0</v>
      </c>
      <c r="J21" s="64">
        <v>0.4159027777777778</v>
      </c>
      <c r="K21" s="66">
        <f t="shared" si="0"/>
        <v>0.0311805555555556</v>
      </c>
      <c r="L21" s="65">
        <f t="shared" si="1"/>
        <v>0.4159027777777778</v>
      </c>
      <c r="M21" s="65">
        <v>0</v>
      </c>
      <c r="N21" s="64">
        <v>0.4159027777777778</v>
      </c>
      <c r="O21" s="66">
        <f t="shared" si="2"/>
        <v>0</v>
      </c>
      <c r="P21" s="65">
        <f t="shared" si="3"/>
        <v>0.4159027777777778</v>
      </c>
      <c r="Q21" s="65">
        <v>0</v>
      </c>
      <c r="R21" s="64">
        <v>0.4159027777777778</v>
      </c>
      <c r="S21" s="66">
        <f t="shared" si="4"/>
        <v>0</v>
      </c>
      <c r="T21" s="65">
        <f t="shared" si="5"/>
        <v>0.4159027777777778</v>
      </c>
      <c r="U21" s="65">
        <v>0</v>
      </c>
      <c r="V21" s="64">
        <v>0.4159027777777778</v>
      </c>
      <c r="W21" s="66">
        <f t="shared" si="6"/>
        <v>0</v>
      </c>
      <c r="X21" s="65">
        <f t="shared" si="7"/>
        <v>0.4159027777777778</v>
      </c>
      <c r="Y21" s="65">
        <v>0</v>
      </c>
      <c r="Z21" s="64">
        <v>0.4159027777777778</v>
      </c>
      <c r="AA21" s="66">
        <f t="shared" si="8"/>
        <v>0</v>
      </c>
      <c r="AB21" s="65">
        <f t="shared" si="9"/>
        <v>0.0311805555555556</v>
      </c>
      <c r="AC21" s="61">
        <v>0</v>
      </c>
      <c r="AD21" s="66">
        <f t="shared" si="10"/>
        <v>0.0311805555555556</v>
      </c>
      <c r="AE21" s="67">
        <v>1</v>
      </c>
      <c r="AF21" s="67">
        <v>1</v>
      </c>
    </row>
    <row r="22" spans="1:32" ht="29.25" customHeight="1">
      <c r="A22" s="37" t="s">
        <v>220</v>
      </c>
      <c r="B22" s="37" t="s">
        <v>22</v>
      </c>
      <c r="C22" s="37" t="s">
        <v>606</v>
      </c>
      <c r="D22" s="37" t="s">
        <v>370</v>
      </c>
      <c r="E22" s="37" t="s">
        <v>605</v>
      </c>
      <c r="F22" s="37" t="s">
        <v>19</v>
      </c>
      <c r="G22" s="266">
        <v>3</v>
      </c>
      <c r="H22" s="61">
        <v>0.3819444444444444</v>
      </c>
      <c r="I22" s="65">
        <v>0</v>
      </c>
      <c r="J22" s="64">
        <v>0.44375</v>
      </c>
      <c r="K22" s="66">
        <f t="shared" si="0"/>
        <v>0.06180555555555556</v>
      </c>
      <c r="L22" s="65">
        <f t="shared" si="1"/>
        <v>0.44375</v>
      </c>
      <c r="M22" s="65">
        <v>0</v>
      </c>
      <c r="N22" s="64">
        <v>0.44375</v>
      </c>
      <c r="O22" s="66">
        <f t="shared" si="2"/>
        <v>0</v>
      </c>
      <c r="P22" s="65">
        <f t="shared" si="3"/>
        <v>0.44375</v>
      </c>
      <c r="Q22" s="65">
        <v>0</v>
      </c>
      <c r="R22" s="64">
        <v>0.44375</v>
      </c>
      <c r="S22" s="66">
        <f t="shared" si="4"/>
        <v>0</v>
      </c>
      <c r="T22" s="65">
        <f t="shared" si="5"/>
        <v>0.44375</v>
      </c>
      <c r="U22" s="65">
        <v>0</v>
      </c>
      <c r="V22" s="64">
        <v>0.44375</v>
      </c>
      <c r="W22" s="66">
        <f t="shared" si="6"/>
        <v>0</v>
      </c>
      <c r="X22" s="65">
        <f t="shared" si="7"/>
        <v>0.44375</v>
      </c>
      <c r="Y22" s="61">
        <v>0</v>
      </c>
      <c r="Z22" s="64">
        <v>0.44375</v>
      </c>
      <c r="AA22" s="66">
        <f t="shared" si="8"/>
        <v>0</v>
      </c>
      <c r="AB22" s="65">
        <f t="shared" si="9"/>
        <v>0.06180555555555556</v>
      </c>
      <c r="AC22" s="61">
        <v>0</v>
      </c>
      <c r="AD22" s="66">
        <f t="shared" si="10"/>
        <v>0.06180555555555556</v>
      </c>
      <c r="AE22" s="67">
        <v>1</v>
      </c>
      <c r="AF22" s="67">
        <v>1</v>
      </c>
    </row>
    <row r="23" spans="1:32" ht="29.25" customHeight="1">
      <c r="A23" s="37" t="s">
        <v>220</v>
      </c>
      <c r="B23" s="37" t="s">
        <v>22</v>
      </c>
      <c r="C23" s="37" t="s">
        <v>595</v>
      </c>
      <c r="D23" s="37" t="s">
        <v>375</v>
      </c>
      <c r="E23" s="37" t="s">
        <v>594</v>
      </c>
      <c r="F23" s="37" t="s">
        <v>19</v>
      </c>
      <c r="G23" s="266">
        <v>4</v>
      </c>
      <c r="H23" s="61">
        <v>0.3826388888888889</v>
      </c>
      <c r="I23" s="65">
        <v>0</v>
      </c>
      <c r="J23" s="64">
        <v>0.3826388888888889</v>
      </c>
      <c r="K23" s="66">
        <f t="shared" si="0"/>
        <v>0</v>
      </c>
      <c r="L23" s="65">
        <f t="shared" si="1"/>
        <v>0.3826388888888889</v>
      </c>
      <c r="M23" s="65">
        <v>0</v>
      </c>
      <c r="N23" s="64">
        <v>0.3826388888888889</v>
      </c>
      <c r="O23" s="66">
        <f t="shared" si="2"/>
        <v>0</v>
      </c>
      <c r="P23" s="65">
        <f t="shared" si="3"/>
        <v>0.3826388888888889</v>
      </c>
      <c r="Q23" s="65">
        <v>0</v>
      </c>
      <c r="R23" s="64">
        <v>0.3826388888888889</v>
      </c>
      <c r="S23" s="66">
        <f t="shared" si="4"/>
        <v>0</v>
      </c>
      <c r="T23" s="65">
        <f t="shared" si="5"/>
        <v>0.3826388888888889</v>
      </c>
      <c r="U23" s="65">
        <v>0</v>
      </c>
      <c r="V23" s="64">
        <v>0.3826388888888889</v>
      </c>
      <c r="W23" s="66">
        <f t="shared" si="6"/>
        <v>0</v>
      </c>
      <c r="X23" s="65">
        <f t="shared" si="7"/>
        <v>0.3826388888888889</v>
      </c>
      <c r="Y23" s="61">
        <v>0</v>
      </c>
      <c r="Z23" s="64">
        <v>0.3826388888888889</v>
      </c>
      <c r="AA23" s="66">
        <f t="shared" si="8"/>
        <v>0</v>
      </c>
      <c r="AB23" s="65">
        <f t="shared" si="9"/>
        <v>0</v>
      </c>
      <c r="AC23" s="61">
        <v>0</v>
      </c>
      <c r="AD23" s="66">
        <f t="shared" si="10"/>
        <v>0</v>
      </c>
      <c r="AE23" s="67">
        <v>0</v>
      </c>
      <c r="AF23" s="67">
        <v>1</v>
      </c>
    </row>
    <row r="24" spans="1:34" ht="29.25" customHeight="1">
      <c r="A24" s="37" t="s">
        <v>220</v>
      </c>
      <c r="B24" s="37" t="s">
        <v>22</v>
      </c>
      <c r="C24" s="37" t="s">
        <v>599</v>
      </c>
      <c r="D24" s="37" t="s">
        <v>560</v>
      </c>
      <c r="E24" s="37" t="s">
        <v>598</v>
      </c>
      <c r="F24" s="37" t="s">
        <v>19</v>
      </c>
      <c r="G24" s="266">
        <v>8</v>
      </c>
      <c r="H24" s="61">
        <v>0.3854166666666667</v>
      </c>
      <c r="I24" s="65">
        <v>0</v>
      </c>
      <c r="J24" s="64">
        <v>0.3854166666666667</v>
      </c>
      <c r="K24" s="66">
        <f t="shared" si="0"/>
        <v>0</v>
      </c>
      <c r="L24" s="65">
        <f t="shared" si="1"/>
        <v>0.3854166666666667</v>
      </c>
      <c r="M24" s="65">
        <v>0</v>
      </c>
      <c r="N24" s="64">
        <v>0.3854166666666667</v>
      </c>
      <c r="O24" s="66">
        <f t="shared" si="2"/>
        <v>0</v>
      </c>
      <c r="P24" s="65">
        <f t="shared" si="3"/>
        <v>0.3854166666666667</v>
      </c>
      <c r="Q24" s="65">
        <v>0</v>
      </c>
      <c r="R24" s="64">
        <v>0.3854166666666667</v>
      </c>
      <c r="S24" s="66">
        <f t="shared" si="4"/>
        <v>0</v>
      </c>
      <c r="T24" s="65">
        <f t="shared" si="5"/>
        <v>0.3854166666666667</v>
      </c>
      <c r="U24" s="65">
        <v>0</v>
      </c>
      <c r="V24" s="64">
        <v>0.3854166666666667</v>
      </c>
      <c r="W24" s="66">
        <f t="shared" si="6"/>
        <v>0</v>
      </c>
      <c r="X24" s="65">
        <f t="shared" si="7"/>
        <v>0.3854166666666667</v>
      </c>
      <c r="Y24" s="65">
        <v>0</v>
      </c>
      <c r="Z24" s="64">
        <v>0.3854166666666667</v>
      </c>
      <c r="AA24" s="66">
        <f t="shared" si="8"/>
        <v>0</v>
      </c>
      <c r="AB24" s="65">
        <f t="shared" si="9"/>
        <v>0</v>
      </c>
      <c r="AC24" s="61">
        <v>0</v>
      </c>
      <c r="AD24" s="66">
        <f t="shared" si="10"/>
        <v>0</v>
      </c>
      <c r="AE24" s="67">
        <v>0</v>
      </c>
      <c r="AF24" s="67">
        <v>1</v>
      </c>
      <c r="AH24" s="63"/>
    </row>
  </sheetData>
  <sheetProtection/>
  <mergeCells count="8">
    <mergeCell ref="AE4:AE5"/>
    <mergeCell ref="AF4:AF5"/>
    <mergeCell ref="F3:H3"/>
    <mergeCell ref="H4:K4"/>
    <mergeCell ref="L4:O4"/>
    <mergeCell ref="P4:S4"/>
    <mergeCell ref="T4:W4"/>
    <mergeCell ref="X4:A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36"/>
  <sheetViews>
    <sheetView workbookViewId="0" topLeftCell="A1">
      <pane xSplit="6" ySplit="5" topLeftCell="G12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:IV16384"/>
    </sheetView>
  </sheetViews>
  <sheetFormatPr defaultColWidth="9.140625" defaultRowHeight="12.75"/>
  <cols>
    <col min="2" max="2" width="13.8515625" style="0" bestFit="1" customWidth="1"/>
    <col min="3" max="3" width="22.57421875" style="0" customWidth="1"/>
    <col min="4" max="4" width="18.28125" style="0" hidden="1" customWidth="1"/>
    <col min="6" max="7" width="9.140625" style="98" customWidth="1"/>
    <col min="8" max="8" width="10.7109375" style="72" customWidth="1"/>
    <col min="9" max="9" width="12.57421875" style="72" hidden="1" customWidth="1"/>
    <col min="10" max="10" width="10.8515625" style="72" hidden="1" customWidth="1"/>
    <col min="11" max="11" width="15.8515625" style="74" customWidth="1"/>
    <col min="12" max="12" width="14.57421875" style="72" hidden="1" customWidth="1"/>
    <col min="13" max="13" width="12.8515625" style="72" hidden="1" customWidth="1"/>
    <col min="14" max="14" width="11.00390625" style="72" hidden="1" customWidth="1"/>
    <col min="15" max="15" width="15.8515625" style="74" customWidth="1"/>
    <col min="16" max="16" width="11.00390625" style="72" hidden="1" customWidth="1"/>
    <col min="17" max="17" width="12.8515625" style="72" hidden="1" customWidth="1"/>
    <col min="18" max="18" width="10.8515625" style="72" hidden="1" customWidth="1"/>
    <col min="19" max="19" width="15.8515625" style="74" customWidth="1"/>
    <col min="20" max="20" width="10.8515625" style="72" hidden="1" customWidth="1"/>
    <col min="21" max="21" width="12.8515625" style="72" hidden="1" customWidth="1"/>
    <col min="22" max="22" width="11.00390625" style="72" customWidth="1"/>
    <col min="23" max="23" width="11.7109375" style="74" customWidth="1"/>
    <col min="24" max="24" width="10.7109375" style="72" hidden="1" customWidth="1"/>
    <col min="25" max="25" width="12.57421875" style="72" hidden="1" customWidth="1"/>
    <col min="26" max="26" width="10.7109375" style="72" hidden="1" customWidth="1"/>
    <col min="27" max="27" width="11.57421875" style="74" hidden="1" customWidth="1"/>
    <col min="28" max="28" width="11.00390625" style="72" customWidth="1"/>
    <col min="29" max="29" width="12.421875" style="72" customWidth="1"/>
    <col min="30" max="30" width="12.00390625" style="74" customWidth="1"/>
    <col min="31" max="31" width="19.8515625" style="63" customWidth="1"/>
    <col min="32" max="32" width="8.57421875" style="63" bestFit="1" customWidth="1"/>
    <col min="33" max="33" width="16.00390625" style="271" customWidth="1"/>
  </cols>
  <sheetData>
    <row r="1" spans="2:68" s="63" customFormat="1" ht="15">
      <c r="B1" s="73"/>
      <c r="C1" s="73"/>
      <c r="D1" s="188"/>
      <c r="E1" s="188"/>
      <c r="H1" s="72"/>
      <c r="I1" s="72"/>
      <c r="J1" s="72"/>
      <c r="K1" s="74"/>
      <c r="L1" s="72"/>
      <c r="M1" s="72"/>
      <c r="N1" s="72"/>
      <c r="O1" s="74"/>
      <c r="P1" s="72"/>
      <c r="Q1" s="72"/>
      <c r="R1" s="72"/>
      <c r="S1" s="74"/>
      <c r="T1" s="72"/>
      <c r="U1" s="72"/>
      <c r="V1" s="72"/>
      <c r="W1" s="74"/>
      <c r="X1" s="72"/>
      <c r="Y1" s="72"/>
      <c r="Z1" s="72"/>
      <c r="AA1" s="74"/>
      <c r="AB1" s="72"/>
      <c r="AC1" s="72"/>
      <c r="AD1" s="74"/>
      <c r="AH1" s="73"/>
      <c r="AI1" s="73"/>
      <c r="AJ1" s="190"/>
      <c r="AK1" s="73"/>
      <c r="AL1" s="73"/>
      <c r="AM1" s="73"/>
      <c r="AN1" s="191"/>
      <c r="AO1" s="73"/>
      <c r="AP1" s="73"/>
      <c r="AQ1" s="72"/>
      <c r="AR1" s="72"/>
      <c r="AS1" s="72"/>
      <c r="AT1" s="72"/>
      <c r="AU1" s="72"/>
      <c r="AV1" s="72"/>
      <c r="AW1" s="74"/>
      <c r="AX1" s="72"/>
      <c r="AY1" s="72"/>
      <c r="AZ1" s="72"/>
      <c r="BA1" s="74"/>
      <c r="BB1" s="72"/>
      <c r="BC1" s="72"/>
      <c r="BD1" s="72"/>
      <c r="BE1" s="74"/>
      <c r="BF1" s="72"/>
      <c r="BG1" s="72"/>
      <c r="BH1" s="72"/>
      <c r="BI1" s="74"/>
      <c r="BJ1" s="72"/>
      <c r="BK1" s="72"/>
      <c r="BL1" s="72"/>
      <c r="BM1" s="74"/>
      <c r="BN1" s="72"/>
      <c r="BO1" s="72"/>
      <c r="BP1" s="74"/>
    </row>
    <row r="2" spans="3:68" s="54" customFormat="1" ht="30.75" customHeight="1">
      <c r="C2" s="1" t="s">
        <v>639</v>
      </c>
      <c r="D2" s="192"/>
      <c r="E2" s="192"/>
      <c r="H2" s="56"/>
      <c r="I2" s="56"/>
      <c r="J2" s="56"/>
      <c r="K2" s="59"/>
      <c r="L2" s="56"/>
      <c r="M2" s="56"/>
      <c r="N2" s="56"/>
      <c r="O2" s="59"/>
      <c r="P2" s="56"/>
      <c r="Q2" s="56"/>
      <c r="R2" s="56"/>
      <c r="S2" s="59"/>
      <c r="T2" s="56"/>
      <c r="U2" s="56"/>
      <c r="V2" s="56"/>
      <c r="W2" s="59"/>
      <c r="X2" s="56"/>
      <c r="Y2" s="56"/>
      <c r="Z2" s="56"/>
      <c r="AA2" s="59"/>
      <c r="AB2" s="56"/>
      <c r="AC2" s="56"/>
      <c r="AD2" s="59"/>
      <c r="AH2" s="57"/>
      <c r="AI2" s="58"/>
      <c r="AJ2" s="194"/>
      <c r="AK2" s="58"/>
      <c r="AL2" s="58"/>
      <c r="AM2" s="58"/>
      <c r="AN2" s="195"/>
      <c r="AO2" s="58"/>
      <c r="AP2" s="58"/>
      <c r="AQ2" s="56"/>
      <c r="AR2" s="56"/>
      <c r="AS2" s="56"/>
      <c r="AT2" s="56"/>
      <c r="AU2" s="56"/>
      <c r="AV2" s="56"/>
      <c r="AW2" s="59"/>
      <c r="AX2" s="56"/>
      <c r="AY2" s="56"/>
      <c r="AZ2" s="56"/>
      <c r="BA2" s="59"/>
      <c r="BB2" s="56"/>
      <c r="BC2" s="56"/>
      <c r="BD2" s="56"/>
      <c r="BE2" s="59"/>
      <c r="BF2" s="56"/>
      <c r="BG2" s="56"/>
      <c r="BH2" s="56"/>
      <c r="BI2" s="59"/>
      <c r="BJ2" s="56"/>
      <c r="BK2" s="56"/>
      <c r="BL2" s="56"/>
      <c r="BM2" s="59"/>
      <c r="BN2" s="56"/>
      <c r="BO2" s="56"/>
      <c r="BP2" s="59"/>
    </row>
    <row r="3" spans="2:68" s="54" customFormat="1" ht="30.75" customHeight="1" thickBot="1">
      <c r="B3" s="57"/>
      <c r="C3" s="192" t="s">
        <v>191</v>
      </c>
      <c r="F3" s="297">
        <v>0.375</v>
      </c>
      <c r="G3" s="297"/>
      <c r="H3" s="297"/>
      <c r="I3" s="56"/>
      <c r="J3" s="56"/>
      <c r="K3" s="59"/>
      <c r="L3" s="56"/>
      <c r="M3" s="56"/>
      <c r="N3" s="56"/>
      <c r="O3" s="59"/>
      <c r="P3" s="56"/>
      <c r="Q3" s="56"/>
      <c r="R3" s="56"/>
      <c r="S3" s="59"/>
      <c r="T3" s="56"/>
      <c r="U3" s="56"/>
      <c r="V3" s="56"/>
      <c r="W3" s="59"/>
      <c r="X3" s="56"/>
      <c r="Y3" s="56"/>
      <c r="Z3" s="56"/>
      <c r="AA3" s="59"/>
      <c r="AB3" s="56"/>
      <c r="AC3" s="56"/>
      <c r="AD3" s="59"/>
      <c r="AH3" s="56"/>
      <c r="AI3" s="57"/>
      <c r="AJ3" s="198"/>
      <c r="AK3" s="57"/>
      <c r="AL3" s="57"/>
      <c r="AM3" s="57"/>
      <c r="AN3" s="199"/>
      <c r="AO3" s="57"/>
      <c r="AP3" s="57"/>
      <c r="AQ3" s="60" t="s">
        <v>35</v>
      </c>
      <c r="AR3" s="60"/>
      <c r="AT3" s="61"/>
      <c r="AU3" s="56"/>
      <c r="AV3" s="56"/>
      <c r="AW3" s="59"/>
      <c r="AX3" s="56"/>
      <c r="AY3" s="56"/>
      <c r="AZ3" s="56"/>
      <c r="BA3" s="59"/>
      <c r="BB3" s="56"/>
      <c r="BC3" s="56"/>
      <c r="BD3" s="56"/>
      <c r="BE3" s="59"/>
      <c r="BF3" s="56"/>
      <c r="BG3" s="56"/>
      <c r="BH3" s="56"/>
      <c r="BI3" s="59"/>
      <c r="BJ3" s="56"/>
      <c r="BK3" s="56"/>
      <c r="BL3" s="56"/>
      <c r="BM3" s="59"/>
      <c r="BN3" s="56"/>
      <c r="BO3" s="56"/>
      <c r="BP3" s="59"/>
    </row>
    <row r="4" spans="1:32" s="63" customFormat="1" ht="48" customHeight="1" thickBot="1">
      <c r="A4" s="268"/>
      <c r="B4" s="210" t="s">
        <v>219</v>
      </c>
      <c r="C4" s="211" t="s">
        <v>219</v>
      </c>
      <c r="D4" s="211" t="s">
        <v>219</v>
      </c>
      <c r="E4" s="212" t="s">
        <v>219</v>
      </c>
      <c r="F4" s="219"/>
      <c r="G4" s="218" t="s">
        <v>38</v>
      </c>
      <c r="H4" s="293" t="s">
        <v>2</v>
      </c>
      <c r="I4" s="294"/>
      <c r="J4" s="295"/>
      <c r="K4" s="296"/>
      <c r="L4" s="293" t="s">
        <v>233</v>
      </c>
      <c r="M4" s="294"/>
      <c r="N4" s="295"/>
      <c r="O4" s="296"/>
      <c r="P4" s="293" t="s">
        <v>234</v>
      </c>
      <c r="Q4" s="294"/>
      <c r="R4" s="295"/>
      <c r="S4" s="296"/>
      <c r="T4" s="293" t="s">
        <v>235</v>
      </c>
      <c r="U4" s="294"/>
      <c r="V4" s="295"/>
      <c r="W4" s="296"/>
      <c r="X4" s="293" t="s">
        <v>236</v>
      </c>
      <c r="Y4" s="294"/>
      <c r="Z4" s="295"/>
      <c r="AA4" s="296"/>
      <c r="AB4" s="10" t="s">
        <v>39</v>
      </c>
      <c r="AC4" s="10" t="s">
        <v>40</v>
      </c>
      <c r="AD4" s="10" t="s">
        <v>13</v>
      </c>
      <c r="AE4" s="275" t="s">
        <v>614</v>
      </c>
      <c r="AF4" s="275" t="s">
        <v>237</v>
      </c>
    </row>
    <row r="5" spans="1:34" s="236" customFormat="1" ht="45" customHeight="1" thickBot="1">
      <c r="A5" s="220" t="s">
        <v>42</v>
      </c>
      <c r="B5" s="220" t="s">
        <v>11</v>
      </c>
      <c r="C5" s="221" t="s">
        <v>239</v>
      </c>
      <c r="D5" s="221" t="s">
        <v>240</v>
      </c>
      <c r="E5" s="220" t="s">
        <v>9</v>
      </c>
      <c r="F5" s="220" t="s">
        <v>12</v>
      </c>
      <c r="G5" s="230" t="s">
        <v>43</v>
      </c>
      <c r="H5" s="231" t="s">
        <v>37</v>
      </c>
      <c r="I5" s="232" t="s">
        <v>45</v>
      </c>
      <c r="J5" s="233" t="s">
        <v>38</v>
      </c>
      <c r="K5" s="234" t="s">
        <v>44</v>
      </c>
      <c r="L5" s="231" t="s">
        <v>37</v>
      </c>
      <c r="M5" s="232" t="s">
        <v>45</v>
      </c>
      <c r="N5" s="233" t="s">
        <v>38</v>
      </c>
      <c r="O5" s="234" t="s">
        <v>44</v>
      </c>
      <c r="P5" s="231" t="s">
        <v>37</v>
      </c>
      <c r="Q5" s="232" t="s">
        <v>45</v>
      </c>
      <c r="R5" s="233" t="s">
        <v>38</v>
      </c>
      <c r="S5" s="234" t="s">
        <v>44</v>
      </c>
      <c r="T5" s="231" t="s">
        <v>37</v>
      </c>
      <c r="U5" s="232" t="s">
        <v>45</v>
      </c>
      <c r="V5" s="233" t="s">
        <v>38</v>
      </c>
      <c r="W5" s="234" t="s">
        <v>44</v>
      </c>
      <c r="X5" s="231" t="s">
        <v>37</v>
      </c>
      <c r="Y5" s="232" t="s">
        <v>45</v>
      </c>
      <c r="Z5" s="233" t="s">
        <v>38</v>
      </c>
      <c r="AA5" s="234" t="s">
        <v>44</v>
      </c>
      <c r="AB5" s="235" t="s">
        <v>44</v>
      </c>
      <c r="AC5" s="235" t="s">
        <v>269</v>
      </c>
      <c r="AD5" s="235"/>
      <c r="AE5" s="276"/>
      <c r="AF5" s="276"/>
      <c r="AG5" s="63"/>
      <c r="AH5" s="63"/>
    </row>
    <row r="6" spans="1:7" s="63" customFormat="1" ht="29.25" customHeight="1">
      <c r="A6" s="37"/>
      <c r="B6" s="37"/>
      <c r="C6" s="34"/>
      <c r="D6" s="43"/>
      <c r="E6" s="35"/>
      <c r="F6" s="262"/>
      <c r="G6" s="70"/>
    </row>
    <row r="7" spans="1:32" ht="29.25" customHeight="1">
      <c r="A7" s="37" t="s">
        <v>210</v>
      </c>
      <c r="B7" s="37" t="s">
        <v>211</v>
      </c>
      <c r="C7" s="37" t="s">
        <v>645</v>
      </c>
      <c r="D7" s="37" t="s">
        <v>295</v>
      </c>
      <c r="E7" s="37">
        <v>2</v>
      </c>
      <c r="F7" s="37" t="s">
        <v>18</v>
      </c>
      <c r="G7" s="266">
        <v>1</v>
      </c>
      <c r="H7" s="61">
        <v>0.41770833333333335</v>
      </c>
      <c r="I7" s="65">
        <v>0</v>
      </c>
      <c r="J7" s="64">
        <f>+H7</f>
        <v>0.41770833333333335</v>
      </c>
      <c r="K7" s="66">
        <v>0.03491898148148148</v>
      </c>
      <c r="L7" s="65">
        <f>J7</f>
        <v>0.41770833333333335</v>
      </c>
      <c r="M7" s="65">
        <v>0</v>
      </c>
      <c r="N7" s="64">
        <f>+L7</f>
        <v>0.41770833333333335</v>
      </c>
      <c r="O7" s="66">
        <v>0.03719907407407407</v>
      </c>
      <c r="P7" s="65">
        <f>N7</f>
        <v>0.41770833333333335</v>
      </c>
      <c r="Q7" s="65">
        <v>0</v>
      </c>
      <c r="R7" s="64">
        <f>+P7</f>
        <v>0.41770833333333335</v>
      </c>
      <c r="S7" s="66">
        <v>0.037280092592592594</v>
      </c>
      <c r="T7" s="65">
        <f>R7</f>
        <v>0.41770833333333335</v>
      </c>
      <c r="U7" s="65">
        <v>0</v>
      </c>
      <c r="V7" s="64">
        <v>0.5639236111111111</v>
      </c>
      <c r="W7" s="66">
        <v>0.03681712962962963</v>
      </c>
      <c r="X7" s="65">
        <f>+V7</f>
        <v>0.5639236111111111</v>
      </c>
      <c r="Y7" s="61">
        <v>0</v>
      </c>
      <c r="Z7" s="64">
        <f>+X7</f>
        <v>0.5639236111111111</v>
      </c>
      <c r="AA7" s="66">
        <f>Z7-X7-Y7</f>
        <v>0</v>
      </c>
      <c r="AB7" s="65">
        <f>AA7+S7+O7+K7+W7</f>
        <v>0.14621527777777776</v>
      </c>
      <c r="AC7" s="61">
        <v>0</v>
      </c>
      <c r="AD7" s="66">
        <f>AB7+AC7</f>
        <v>0.14621527777777776</v>
      </c>
      <c r="AE7" s="67">
        <v>4</v>
      </c>
      <c r="AF7" s="67">
        <v>21</v>
      </c>
    </row>
    <row r="8" spans="1:32" ht="29.25" customHeight="1">
      <c r="A8" s="37" t="s">
        <v>210</v>
      </c>
      <c r="B8" s="37" t="s">
        <v>211</v>
      </c>
      <c r="C8" s="37" t="s">
        <v>646</v>
      </c>
      <c r="D8" s="37" t="s">
        <v>558</v>
      </c>
      <c r="E8" s="37">
        <v>27</v>
      </c>
      <c r="F8" s="37" t="s">
        <v>18</v>
      </c>
      <c r="G8" s="266">
        <v>2</v>
      </c>
      <c r="H8" s="61">
        <v>0.41747685185185185</v>
      </c>
      <c r="I8" s="65">
        <v>0</v>
      </c>
      <c r="J8" s="64">
        <f>+H8</f>
        <v>0.41747685185185185</v>
      </c>
      <c r="K8" s="66">
        <v>0.036597222222222225</v>
      </c>
      <c r="L8" s="65">
        <f>J8</f>
        <v>0.41747685185185185</v>
      </c>
      <c r="M8" s="65">
        <v>0</v>
      </c>
      <c r="N8" s="64">
        <f>+L8</f>
        <v>0.41747685185185185</v>
      </c>
      <c r="O8" s="66">
        <v>0.03930555555555556</v>
      </c>
      <c r="P8" s="65">
        <f>N8</f>
        <v>0.41747685185185185</v>
      </c>
      <c r="Q8" s="65">
        <v>0</v>
      </c>
      <c r="R8" s="64">
        <f>+P8</f>
        <v>0.41747685185185185</v>
      </c>
      <c r="S8" s="66">
        <v>0.03884259259259259</v>
      </c>
      <c r="T8" s="65">
        <f>R8</f>
        <v>0.41747685185185185</v>
      </c>
      <c r="U8" s="65">
        <v>0</v>
      </c>
      <c r="V8" s="64">
        <v>0.5712847222222223</v>
      </c>
      <c r="W8" s="66">
        <v>0.0390625</v>
      </c>
      <c r="X8" s="65">
        <f>+V8</f>
        <v>0.5712847222222223</v>
      </c>
      <c r="Y8" s="61">
        <v>0</v>
      </c>
      <c r="Z8" s="64">
        <f>+X8</f>
        <v>0.5712847222222223</v>
      </c>
      <c r="AA8" s="66">
        <f>Z8-X8-Y8</f>
        <v>0</v>
      </c>
      <c r="AB8" s="65">
        <f>AA8+S8+O8+K8+W8</f>
        <v>0.15380787037037036</v>
      </c>
      <c r="AC8" s="61">
        <v>0</v>
      </c>
      <c r="AD8" s="66">
        <f>AB8+AC8</f>
        <v>0.15380787037037036</v>
      </c>
      <c r="AE8" s="67">
        <v>4</v>
      </c>
      <c r="AF8" s="67">
        <v>18</v>
      </c>
    </row>
    <row r="9" spans="1:33" ht="29.25" customHeight="1">
      <c r="A9" s="37" t="s">
        <v>16</v>
      </c>
      <c r="B9" s="37" t="s">
        <v>17</v>
      </c>
      <c r="C9" s="37" t="s">
        <v>581</v>
      </c>
      <c r="D9" s="37" t="s">
        <v>550</v>
      </c>
      <c r="E9" s="37" t="s">
        <v>580</v>
      </c>
      <c r="F9" s="37" t="s">
        <v>18</v>
      </c>
      <c r="G9" s="266">
        <v>3</v>
      </c>
      <c r="H9" s="61">
        <v>0.4167824074074074</v>
      </c>
      <c r="I9" s="65">
        <v>0</v>
      </c>
      <c r="J9" s="64">
        <f>+H9</f>
        <v>0.4167824074074074</v>
      </c>
      <c r="K9" s="66">
        <v>0.041192129629629634</v>
      </c>
      <c r="L9" s="65">
        <f>J9</f>
        <v>0.4167824074074074</v>
      </c>
      <c r="M9" s="65">
        <v>0</v>
      </c>
      <c r="N9" s="64">
        <f>+L9</f>
        <v>0.4167824074074074</v>
      </c>
      <c r="O9" s="66">
        <v>0.04501157407407407</v>
      </c>
      <c r="P9" s="65">
        <f>N9</f>
        <v>0.4167824074074074</v>
      </c>
      <c r="Q9" s="65">
        <v>0</v>
      </c>
      <c r="R9" s="64">
        <f>+P9</f>
        <v>0.4167824074074074</v>
      </c>
      <c r="S9" s="66">
        <v>0.047592592592592596</v>
      </c>
      <c r="T9" s="65">
        <f>R9</f>
        <v>0.4167824074074074</v>
      </c>
      <c r="U9" s="65">
        <v>0</v>
      </c>
      <c r="V9" s="64">
        <v>0.5974421296296296</v>
      </c>
      <c r="W9" s="66">
        <v>0.046747685185185184</v>
      </c>
      <c r="X9" s="65">
        <f>+V9</f>
        <v>0.5974421296296296</v>
      </c>
      <c r="Y9" s="61">
        <v>0</v>
      </c>
      <c r="Z9" s="64">
        <f>+X9</f>
        <v>0.5974421296296296</v>
      </c>
      <c r="AA9" s="66">
        <f>Z9-X9-Y9</f>
        <v>0</v>
      </c>
      <c r="AB9" s="65">
        <f>AA9+S9+O9+K9+W9</f>
        <v>0.18054398148148149</v>
      </c>
      <c r="AC9" s="61">
        <v>0.041666666666666664</v>
      </c>
      <c r="AD9" s="66">
        <f>AB9+AC9</f>
        <v>0.22221064814814814</v>
      </c>
      <c r="AE9" s="67">
        <v>4</v>
      </c>
      <c r="AF9" s="67">
        <v>16</v>
      </c>
      <c r="AG9" s="271" t="s">
        <v>650</v>
      </c>
    </row>
    <row r="10" spans="1:33" ht="29.25" customHeight="1">
      <c r="A10" s="37" t="s">
        <v>183</v>
      </c>
      <c r="B10" s="37" t="s">
        <v>184</v>
      </c>
      <c r="C10" s="37" t="s">
        <v>641</v>
      </c>
      <c r="D10" s="37"/>
      <c r="E10" s="37" t="s">
        <v>625</v>
      </c>
      <c r="F10" s="37" t="s">
        <v>18</v>
      </c>
      <c r="G10" s="266">
        <v>4</v>
      </c>
      <c r="H10" s="61">
        <v>0.41712962962962963</v>
      </c>
      <c r="I10" s="65">
        <v>0</v>
      </c>
      <c r="J10" s="64">
        <f>+H10</f>
        <v>0.41712962962962963</v>
      </c>
      <c r="K10" s="66">
        <v>0.03383101851851852</v>
      </c>
      <c r="L10" s="65">
        <f>J10</f>
        <v>0.41712962962962963</v>
      </c>
      <c r="M10" s="65">
        <v>0</v>
      </c>
      <c r="N10" s="64">
        <f>+L10</f>
        <v>0.41712962962962963</v>
      </c>
      <c r="O10" s="66">
        <v>0.035451388888888886</v>
      </c>
      <c r="P10" s="65">
        <f>N10</f>
        <v>0.41712962962962963</v>
      </c>
      <c r="Q10" s="65">
        <v>0</v>
      </c>
      <c r="R10" s="64">
        <f>+P10</f>
        <v>0.41712962962962963</v>
      </c>
      <c r="S10" s="66">
        <v>0.03568287037037037</v>
      </c>
      <c r="T10" s="65">
        <f>R10</f>
        <v>0.41712962962962963</v>
      </c>
      <c r="U10" s="65">
        <v>0</v>
      </c>
      <c r="V10" s="64">
        <v>0.5574421296296296</v>
      </c>
      <c r="W10" s="66">
        <v>0.03568287037037037</v>
      </c>
      <c r="X10" s="65">
        <f>+V10</f>
        <v>0.5574421296296296</v>
      </c>
      <c r="Y10" s="61">
        <v>0</v>
      </c>
      <c r="Z10" s="64">
        <f>+X10</f>
        <v>0.5574421296296296</v>
      </c>
      <c r="AA10" s="66">
        <f>Z10-X10-Y10</f>
        <v>0</v>
      </c>
      <c r="AB10" s="65">
        <f>AA10+S10+O10+K10+W10</f>
        <v>0.14064814814814816</v>
      </c>
      <c r="AC10" s="61">
        <v>0.125</v>
      </c>
      <c r="AD10" s="66">
        <f>AB10+AC10</f>
        <v>0.2656481481481482</v>
      </c>
      <c r="AE10" s="67">
        <v>4</v>
      </c>
      <c r="AF10" s="67">
        <v>14</v>
      </c>
      <c r="AG10" s="271" t="s">
        <v>649</v>
      </c>
    </row>
    <row r="11" spans="1:32" ht="29.25" customHeight="1">
      <c r="A11" s="37" t="s">
        <v>216</v>
      </c>
      <c r="B11" s="37" t="s">
        <v>217</v>
      </c>
      <c r="C11" s="37" t="s">
        <v>656</v>
      </c>
      <c r="D11" s="37" t="s">
        <v>543</v>
      </c>
      <c r="E11" s="37">
        <v>737</v>
      </c>
      <c r="F11" s="37" t="s">
        <v>18</v>
      </c>
      <c r="G11" s="266" t="s">
        <v>3</v>
      </c>
      <c r="H11" s="61">
        <v>0.4179398148148148</v>
      </c>
      <c r="I11" s="65">
        <v>0</v>
      </c>
      <c r="J11" s="64">
        <f>+H11</f>
        <v>0.4179398148148148</v>
      </c>
      <c r="K11" s="66">
        <v>0.0378125</v>
      </c>
      <c r="L11" s="65">
        <f>J11</f>
        <v>0.4179398148148148</v>
      </c>
      <c r="M11" s="65">
        <v>0</v>
      </c>
      <c r="N11" s="64">
        <f>+L11</f>
        <v>0.4179398148148148</v>
      </c>
      <c r="O11" s="66">
        <v>0.06428240740740741</v>
      </c>
      <c r="P11" s="65">
        <f>N11</f>
        <v>0.4179398148148148</v>
      </c>
      <c r="Q11" s="65">
        <v>0</v>
      </c>
      <c r="R11" s="64">
        <f>+P11</f>
        <v>0.4179398148148148</v>
      </c>
      <c r="S11" s="66">
        <f>R11-P11-Q11</f>
        <v>0</v>
      </c>
      <c r="T11" s="65">
        <f>R11</f>
        <v>0.4179398148148148</v>
      </c>
      <c r="U11" s="65">
        <v>0</v>
      </c>
      <c r="V11" s="64">
        <v>0.4166666666666667</v>
      </c>
      <c r="W11" s="66">
        <v>0</v>
      </c>
      <c r="X11" s="65">
        <f>+V11</f>
        <v>0.4166666666666667</v>
      </c>
      <c r="Y11" s="61">
        <v>0</v>
      </c>
      <c r="Z11" s="64">
        <f>+X11</f>
        <v>0.4166666666666667</v>
      </c>
      <c r="AA11" s="66">
        <f>Z11-X11-Y11</f>
        <v>0</v>
      </c>
      <c r="AB11" s="65">
        <f>AA11+S11+O11+K11+W11</f>
        <v>0.10209490740740741</v>
      </c>
      <c r="AC11" s="61">
        <v>0</v>
      </c>
      <c r="AD11" s="66" t="s">
        <v>3</v>
      </c>
      <c r="AE11" s="67">
        <v>2</v>
      </c>
      <c r="AF11" s="67">
        <v>1</v>
      </c>
    </row>
    <row r="12" spans="1:32" ht="29.25" customHeight="1">
      <c r="A12" s="37" t="s">
        <v>216</v>
      </c>
      <c r="B12" s="37" t="s">
        <v>217</v>
      </c>
      <c r="C12" s="37" t="s">
        <v>655</v>
      </c>
      <c r="D12" s="37"/>
      <c r="E12" s="37">
        <v>82</v>
      </c>
      <c r="F12" s="37" t="s">
        <v>18</v>
      </c>
      <c r="G12" s="266" t="s">
        <v>576</v>
      </c>
      <c r="H12" s="61" t="s">
        <v>576</v>
      </c>
      <c r="I12" s="65"/>
      <c r="J12" s="64"/>
      <c r="K12" s="66"/>
      <c r="L12" s="65"/>
      <c r="M12" s="65"/>
      <c r="N12" s="64"/>
      <c r="O12" s="66"/>
      <c r="P12" s="65"/>
      <c r="Q12" s="65"/>
      <c r="R12" s="64"/>
      <c r="S12" s="66"/>
      <c r="T12" s="65"/>
      <c r="U12" s="65"/>
      <c r="V12" s="64"/>
      <c r="W12" s="66"/>
      <c r="X12" s="65"/>
      <c r="Y12" s="61"/>
      <c r="Z12" s="64"/>
      <c r="AA12" s="66"/>
      <c r="AB12" s="65"/>
      <c r="AC12" s="61"/>
      <c r="AD12" s="66"/>
      <c r="AE12" s="67"/>
      <c r="AF12" s="67"/>
    </row>
    <row r="13" spans="1:32" ht="29.25" customHeight="1">
      <c r="A13" s="37"/>
      <c r="B13" s="37"/>
      <c r="C13" s="37"/>
      <c r="D13" s="37"/>
      <c r="E13" s="37"/>
      <c r="F13" s="37"/>
      <c r="G13" s="266"/>
      <c r="H13" s="61"/>
      <c r="I13" s="65"/>
      <c r="J13" s="64"/>
      <c r="K13" s="66"/>
      <c r="L13" s="65"/>
      <c r="M13" s="65"/>
      <c r="N13" s="64"/>
      <c r="O13" s="66"/>
      <c r="P13" s="65"/>
      <c r="Q13" s="65"/>
      <c r="R13" s="64"/>
      <c r="S13" s="66"/>
      <c r="T13" s="65"/>
      <c r="U13" s="65"/>
      <c r="V13" s="64"/>
      <c r="W13" s="66"/>
      <c r="X13" s="65"/>
      <c r="Y13" s="61"/>
      <c r="Z13" s="64"/>
      <c r="AA13" s="66"/>
      <c r="AB13" s="65"/>
      <c r="AC13" s="61"/>
      <c r="AD13" s="66"/>
      <c r="AE13" s="67"/>
      <c r="AF13" s="67"/>
    </row>
    <row r="14" spans="1:34" ht="29.25" customHeight="1">
      <c r="A14" s="37" t="s">
        <v>183</v>
      </c>
      <c r="B14" s="37" t="s">
        <v>184</v>
      </c>
      <c r="C14" s="37" t="s">
        <v>640</v>
      </c>
      <c r="D14" s="37" t="s">
        <v>578</v>
      </c>
      <c r="E14" s="37" t="s">
        <v>658</v>
      </c>
      <c r="F14" s="37" t="s">
        <v>19</v>
      </c>
      <c r="G14" s="266">
        <v>1</v>
      </c>
      <c r="H14" s="61">
        <v>0.4181712962962963</v>
      </c>
      <c r="I14" s="65">
        <v>0</v>
      </c>
      <c r="J14" s="64">
        <f aca="true" t="shared" si="0" ref="J14:J24">+H14</f>
        <v>0.4181712962962963</v>
      </c>
      <c r="K14" s="66">
        <v>0.03197916666666666</v>
      </c>
      <c r="L14" s="65">
        <f aca="true" t="shared" si="1" ref="L14:L24">J14</f>
        <v>0.4181712962962963</v>
      </c>
      <c r="M14" s="65">
        <v>0</v>
      </c>
      <c r="N14" s="64">
        <f aca="true" t="shared" si="2" ref="N14:N24">+L14</f>
        <v>0.4181712962962963</v>
      </c>
      <c r="O14" s="66">
        <v>0.03395833333333333</v>
      </c>
      <c r="P14" s="65">
        <f aca="true" t="shared" si="3" ref="P14:P24">N14</f>
        <v>0.4181712962962963</v>
      </c>
      <c r="Q14" s="65">
        <v>0</v>
      </c>
      <c r="R14" s="64">
        <f aca="true" t="shared" si="4" ref="R14:R24">+P14</f>
        <v>0.4181712962962963</v>
      </c>
      <c r="S14" s="66">
        <v>0.0349537037037037</v>
      </c>
      <c r="T14" s="65">
        <f aca="true" t="shared" si="5" ref="T14:T24">R14</f>
        <v>0.4181712962962963</v>
      </c>
      <c r="U14" s="65">
        <v>0</v>
      </c>
      <c r="V14" s="64">
        <v>0.5544907407407408</v>
      </c>
      <c r="W14" s="66">
        <v>0.035115740740740746</v>
      </c>
      <c r="X14" s="65">
        <f aca="true" t="shared" si="6" ref="X14:X24">+V14</f>
        <v>0.5544907407407408</v>
      </c>
      <c r="Y14" s="61">
        <v>0</v>
      </c>
      <c r="Z14" s="64">
        <f aca="true" t="shared" si="7" ref="Z14:Z24">+X14</f>
        <v>0.5544907407407408</v>
      </c>
      <c r="AA14" s="66">
        <f aca="true" t="shared" si="8" ref="AA14:AA24">Z14-X14-Y14</f>
        <v>0</v>
      </c>
      <c r="AB14" s="65">
        <f aca="true" t="shared" si="9" ref="AB14:AB24">AA14+S14+O14+K14+W14</f>
        <v>0.13600694444444444</v>
      </c>
      <c r="AC14" s="61">
        <v>0</v>
      </c>
      <c r="AD14" s="66">
        <f aca="true" t="shared" si="10" ref="AD14:AD24">AB14+AC14</f>
        <v>0.13600694444444444</v>
      </c>
      <c r="AE14" s="67">
        <v>4</v>
      </c>
      <c r="AF14" s="67">
        <v>21</v>
      </c>
      <c r="AG14" s="272"/>
      <c r="AH14" s="67"/>
    </row>
    <row r="15" spans="1:34" ht="29.25" customHeight="1">
      <c r="A15" s="37" t="s">
        <v>210</v>
      </c>
      <c r="B15" s="37" t="s">
        <v>211</v>
      </c>
      <c r="C15" s="37" t="s">
        <v>642</v>
      </c>
      <c r="D15" s="37" t="s">
        <v>378</v>
      </c>
      <c r="E15" s="37">
        <v>11</v>
      </c>
      <c r="F15" s="37" t="s">
        <v>19</v>
      </c>
      <c r="G15" s="266">
        <v>2</v>
      </c>
      <c r="H15" s="61">
        <v>0.41759259259259257</v>
      </c>
      <c r="I15" s="65">
        <v>0</v>
      </c>
      <c r="J15" s="64">
        <f t="shared" si="0"/>
        <v>0.41759259259259257</v>
      </c>
      <c r="K15" s="66">
        <v>0.034768518518518525</v>
      </c>
      <c r="L15" s="65">
        <f t="shared" si="1"/>
        <v>0.41759259259259257</v>
      </c>
      <c r="M15" s="65">
        <v>0</v>
      </c>
      <c r="N15" s="64">
        <f t="shared" si="2"/>
        <v>0.41759259259259257</v>
      </c>
      <c r="O15" s="66">
        <v>0.03666666666666667</v>
      </c>
      <c r="P15" s="65">
        <f t="shared" si="3"/>
        <v>0.41759259259259257</v>
      </c>
      <c r="Q15" s="65">
        <v>0</v>
      </c>
      <c r="R15" s="64">
        <f t="shared" si="4"/>
        <v>0.41759259259259257</v>
      </c>
      <c r="S15" s="66">
        <v>0.03581018518518519</v>
      </c>
      <c r="T15" s="65">
        <f t="shared" si="5"/>
        <v>0.41759259259259257</v>
      </c>
      <c r="U15" s="65">
        <v>0</v>
      </c>
      <c r="V15" s="64">
        <v>0.5603472222222222</v>
      </c>
      <c r="W15" s="66">
        <v>0.03550925925925926</v>
      </c>
      <c r="X15" s="65">
        <f t="shared" si="6"/>
        <v>0.5603472222222222</v>
      </c>
      <c r="Y15" s="61">
        <v>0</v>
      </c>
      <c r="Z15" s="64">
        <f t="shared" si="7"/>
        <v>0.5603472222222222</v>
      </c>
      <c r="AA15" s="66">
        <f t="shared" si="8"/>
        <v>0</v>
      </c>
      <c r="AB15" s="65">
        <f t="shared" si="9"/>
        <v>0.14275462962962965</v>
      </c>
      <c r="AC15" s="61">
        <v>0</v>
      </c>
      <c r="AD15" s="66">
        <f t="shared" si="10"/>
        <v>0.14275462962962965</v>
      </c>
      <c r="AE15" s="67">
        <v>4</v>
      </c>
      <c r="AF15" s="67">
        <v>18</v>
      </c>
      <c r="AG15" s="272"/>
      <c r="AH15" s="67"/>
    </row>
    <row r="16" spans="1:34" ht="29.25" customHeight="1">
      <c r="A16" s="37" t="s">
        <v>183</v>
      </c>
      <c r="B16" s="37" t="s">
        <v>184</v>
      </c>
      <c r="C16" s="37" t="s">
        <v>657</v>
      </c>
      <c r="D16" s="37" t="s">
        <v>462</v>
      </c>
      <c r="E16" s="37">
        <v>66</v>
      </c>
      <c r="F16" s="37" t="s">
        <v>19</v>
      </c>
      <c r="G16" s="266">
        <v>3</v>
      </c>
      <c r="H16" s="61">
        <v>0.41828703703703707</v>
      </c>
      <c r="I16" s="65">
        <v>0</v>
      </c>
      <c r="J16" s="64">
        <f t="shared" si="0"/>
        <v>0.41828703703703707</v>
      </c>
      <c r="K16" s="66">
        <v>0.03481481481481481</v>
      </c>
      <c r="L16" s="65">
        <f t="shared" si="1"/>
        <v>0.41828703703703707</v>
      </c>
      <c r="M16" s="65">
        <v>0</v>
      </c>
      <c r="N16" s="64">
        <f t="shared" si="2"/>
        <v>0.41828703703703707</v>
      </c>
      <c r="O16" s="66">
        <v>0.036909722222222226</v>
      </c>
      <c r="P16" s="65">
        <f t="shared" si="3"/>
        <v>0.41828703703703707</v>
      </c>
      <c r="Q16" s="65">
        <v>0</v>
      </c>
      <c r="R16" s="64">
        <f t="shared" si="4"/>
        <v>0.41828703703703707</v>
      </c>
      <c r="S16" s="66">
        <v>0.035729166666666666</v>
      </c>
      <c r="T16" s="65">
        <f t="shared" si="5"/>
        <v>0.41828703703703707</v>
      </c>
      <c r="U16" s="65">
        <v>0</v>
      </c>
      <c r="V16" s="64">
        <v>0.5626273148148148</v>
      </c>
      <c r="W16" s="66">
        <v>0.03688657407407408</v>
      </c>
      <c r="X16" s="65">
        <f t="shared" si="6"/>
        <v>0.5626273148148148</v>
      </c>
      <c r="Y16" s="61">
        <v>0</v>
      </c>
      <c r="Z16" s="64">
        <f t="shared" si="7"/>
        <v>0.5626273148148148</v>
      </c>
      <c r="AA16" s="66">
        <f t="shared" si="8"/>
        <v>0</v>
      </c>
      <c r="AB16" s="65">
        <f t="shared" si="9"/>
        <v>0.14434027777777778</v>
      </c>
      <c r="AC16" s="61">
        <v>0</v>
      </c>
      <c r="AD16" s="66">
        <f t="shared" si="10"/>
        <v>0.14434027777777778</v>
      </c>
      <c r="AE16" s="67">
        <v>4</v>
      </c>
      <c r="AF16" s="67">
        <v>16</v>
      </c>
      <c r="AG16" s="272"/>
      <c r="AH16" s="67"/>
    </row>
    <row r="17" spans="1:34" ht="29.25" customHeight="1">
      <c r="A17" s="37" t="s">
        <v>16</v>
      </c>
      <c r="B17" s="37" t="s">
        <v>17</v>
      </c>
      <c r="C17" s="37" t="s">
        <v>591</v>
      </c>
      <c r="D17" s="37" t="s">
        <v>552</v>
      </c>
      <c r="E17" s="37" t="s">
        <v>590</v>
      </c>
      <c r="F17" s="37" t="s">
        <v>19</v>
      </c>
      <c r="G17" s="266">
        <v>4</v>
      </c>
      <c r="H17" s="61">
        <v>0.41701388888888885</v>
      </c>
      <c r="I17" s="65">
        <v>0</v>
      </c>
      <c r="J17" s="64">
        <f t="shared" si="0"/>
        <v>0.41701388888888885</v>
      </c>
      <c r="K17" s="66">
        <v>0.035868055555555556</v>
      </c>
      <c r="L17" s="65">
        <f t="shared" si="1"/>
        <v>0.41701388888888885</v>
      </c>
      <c r="M17" s="65">
        <v>0</v>
      </c>
      <c r="N17" s="64">
        <f t="shared" si="2"/>
        <v>0.41701388888888885</v>
      </c>
      <c r="O17" s="66">
        <v>0.039386574074074074</v>
      </c>
      <c r="P17" s="65">
        <f t="shared" si="3"/>
        <v>0.41701388888888885</v>
      </c>
      <c r="Q17" s="65">
        <v>0</v>
      </c>
      <c r="R17" s="64">
        <f t="shared" si="4"/>
        <v>0.41701388888888885</v>
      </c>
      <c r="S17" s="66">
        <v>0.04099537037037037</v>
      </c>
      <c r="T17" s="65">
        <f t="shared" si="5"/>
        <v>0.41701388888888885</v>
      </c>
      <c r="U17" s="65">
        <v>0</v>
      </c>
      <c r="V17" s="64">
        <v>0.5741087962962963</v>
      </c>
      <c r="W17" s="66">
        <v>0.040844907407407406</v>
      </c>
      <c r="X17" s="65">
        <f t="shared" si="6"/>
        <v>0.5741087962962963</v>
      </c>
      <c r="Y17" s="61">
        <v>0</v>
      </c>
      <c r="Z17" s="64">
        <f t="shared" si="7"/>
        <v>0.5741087962962963</v>
      </c>
      <c r="AA17" s="66">
        <f t="shared" si="8"/>
        <v>0</v>
      </c>
      <c r="AB17" s="65">
        <f t="shared" si="9"/>
        <v>0.1570949074074074</v>
      </c>
      <c r="AC17" s="61">
        <v>0</v>
      </c>
      <c r="AD17" s="66">
        <f t="shared" si="10"/>
        <v>0.1570949074074074</v>
      </c>
      <c r="AE17" s="67">
        <v>4</v>
      </c>
      <c r="AF17" s="67">
        <v>14</v>
      </c>
      <c r="AG17" s="273"/>
      <c r="AH17" s="67"/>
    </row>
    <row r="18" spans="1:34" ht="29.25" customHeight="1">
      <c r="A18" s="37" t="s">
        <v>220</v>
      </c>
      <c r="B18" s="37" t="s">
        <v>22</v>
      </c>
      <c r="C18" s="37" t="s">
        <v>178</v>
      </c>
      <c r="D18" s="37" t="s">
        <v>271</v>
      </c>
      <c r="E18" s="37" t="s">
        <v>612</v>
      </c>
      <c r="F18" s="37" t="s">
        <v>19</v>
      </c>
      <c r="G18" s="266">
        <v>5</v>
      </c>
      <c r="H18" s="61">
        <v>0.4166666666666667</v>
      </c>
      <c r="I18" s="65">
        <v>0</v>
      </c>
      <c r="J18" s="64">
        <f t="shared" si="0"/>
        <v>0.4166666666666667</v>
      </c>
      <c r="K18" s="66">
        <v>0.03417824074074074</v>
      </c>
      <c r="L18" s="65">
        <f t="shared" si="1"/>
        <v>0.4166666666666667</v>
      </c>
      <c r="M18" s="65">
        <v>0</v>
      </c>
      <c r="N18" s="64">
        <f t="shared" si="2"/>
        <v>0.4166666666666667</v>
      </c>
      <c r="O18" s="66">
        <v>0.036238425925925924</v>
      </c>
      <c r="P18" s="65">
        <f t="shared" si="3"/>
        <v>0.4166666666666667</v>
      </c>
      <c r="Q18" s="65">
        <v>0</v>
      </c>
      <c r="R18" s="64">
        <f t="shared" si="4"/>
        <v>0.4166666666666667</v>
      </c>
      <c r="S18" s="66">
        <v>0.03688657407407408</v>
      </c>
      <c r="T18" s="65">
        <f t="shared" si="5"/>
        <v>0.4166666666666667</v>
      </c>
      <c r="U18" s="65">
        <v>0</v>
      </c>
      <c r="V18" s="64">
        <v>0.5622569444444444</v>
      </c>
      <c r="W18" s="66">
        <v>0.038287037037037036</v>
      </c>
      <c r="X18" s="65">
        <f t="shared" si="6"/>
        <v>0.5622569444444444</v>
      </c>
      <c r="Y18" s="61">
        <v>0</v>
      </c>
      <c r="Z18" s="64">
        <f t="shared" si="7"/>
        <v>0.5622569444444444</v>
      </c>
      <c r="AA18" s="66">
        <f t="shared" si="8"/>
        <v>0</v>
      </c>
      <c r="AB18" s="65">
        <f t="shared" si="9"/>
        <v>0.14559027777777778</v>
      </c>
      <c r="AC18" s="61">
        <v>0.041666666666666664</v>
      </c>
      <c r="AD18" s="66">
        <f t="shared" si="10"/>
        <v>0.18725694444444443</v>
      </c>
      <c r="AE18" s="67">
        <v>4</v>
      </c>
      <c r="AF18" s="67">
        <v>12</v>
      </c>
      <c r="AG18" s="274" t="s">
        <v>651</v>
      </c>
      <c r="AH18" s="67"/>
    </row>
    <row r="19" spans="1:34" ht="29.25" customHeight="1">
      <c r="A19" s="37" t="s">
        <v>210</v>
      </c>
      <c r="B19" s="37" t="s">
        <v>211</v>
      </c>
      <c r="C19" s="37" t="s">
        <v>644</v>
      </c>
      <c r="D19" s="37" t="s">
        <v>370</v>
      </c>
      <c r="E19" s="37">
        <v>83</v>
      </c>
      <c r="F19" s="37" t="s">
        <v>19</v>
      </c>
      <c r="G19" s="266">
        <v>6</v>
      </c>
      <c r="H19" s="61">
        <v>0.41840277777777773</v>
      </c>
      <c r="I19" s="65">
        <v>0</v>
      </c>
      <c r="J19" s="64">
        <f t="shared" si="0"/>
        <v>0.41840277777777773</v>
      </c>
      <c r="K19" s="66">
        <v>0.039328703703703706</v>
      </c>
      <c r="L19" s="65">
        <f t="shared" si="1"/>
        <v>0.41840277777777773</v>
      </c>
      <c r="M19" s="65">
        <v>0</v>
      </c>
      <c r="N19" s="64">
        <f t="shared" si="2"/>
        <v>0.41840277777777773</v>
      </c>
      <c r="O19" s="66">
        <v>0.04056712962962963</v>
      </c>
      <c r="P19" s="65">
        <f t="shared" si="3"/>
        <v>0.41840277777777773</v>
      </c>
      <c r="Q19" s="65">
        <v>0</v>
      </c>
      <c r="R19" s="64">
        <f t="shared" si="4"/>
        <v>0.41840277777777773</v>
      </c>
      <c r="S19" s="66">
        <v>0.041180555555555554</v>
      </c>
      <c r="T19" s="65">
        <f t="shared" si="5"/>
        <v>0.41840277777777773</v>
      </c>
      <c r="U19" s="65">
        <v>0</v>
      </c>
      <c r="V19" s="64">
        <v>0.5851273148148148</v>
      </c>
      <c r="W19" s="66">
        <v>0.04564814814814815</v>
      </c>
      <c r="X19" s="65">
        <f t="shared" si="6"/>
        <v>0.5851273148148148</v>
      </c>
      <c r="Y19" s="61">
        <v>0</v>
      </c>
      <c r="Z19" s="64">
        <f t="shared" si="7"/>
        <v>0.5851273148148148</v>
      </c>
      <c r="AA19" s="66">
        <f t="shared" si="8"/>
        <v>0</v>
      </c>
      <c r="AB19" s="65">
        <f t="shared" si="9"/>
        <v>0.16672453703703705</v>
      </c>
      <c r="AC19" s="61">
        <v>0.125</v>
      </c>
      <c r="AD19" s="66">
        <f t="shared" si="10"/>
        <v>0.29172453703703705</v>
      </c>
      <c r="AE19" s="67">
        <v>4</v>
      </c>
      <c r="AF19" s="67">
        <v>11</v>
      </c>
      <c r="AG19" s="271" t="s">
        <v>652</v>
      </c>
      <c r="AH19" s="67"/>
    </row>
    <row r="20" spans="1:34" ht="29.25" customHeight="1">
      <c r="A20" s="37" t="s">
        <v>210</v>
      </c>
      <c r="B20" s="37" t="s">
        <v>211</v>
      </c>
      <c r="C20" s="37" t="s">
        <v>643</v>
      </c>
      <c r="D20" s="37" t="s">
        <v>413</v>
      </c>
      <c r="E20" s="37">
        <v>20</v>
      </c>
      <c r="F20" s="37" t="s">
        <v>19</v>
      </c>
      <c r="G20" s="266">
        <v>7</v>
      </c>
      <c r="H20" s="61">
        <v>0.41805555555555557</v>
      </c>
      <c r="I20" s="65">
        <v>0</v>
      </c>
      <c r="J20" s="64">
        <f t="shared" si="0"/>
        <v>0.41805555555555557</v>
      </c>
      <c r="K20" s="66">
        <v>0.04012731481481482</v>
      </c>
      <c r="L20" s="65">
        <f t="shared" si="1"/>
        <v>0.41805555555555557</v>
      </c>
      <c r="M20" s="65">
        <v>0</v>
      </c>
      <c r="N20" s="64">
        <f t="shared" si="2"/>
        <v>0.41805555555555557</v>
      </c>
      <c r="O20" s="66">
        <v>0.043773148148148144</v>
      </c>
      <c r="P20" s="65">
        <f t="shared" si="3"/>
        <v>0.41805555555555557</v>
      </c>
      <c r="Q20" s="65">
        <v>0</v>
      </c>
      <c r="R20" s="64">
        <f t="shared" si="4"/>
        <v>0.41805555555555557</v>
      </c>
      <c r="S20" s="66">
        <v>0.050208333333333334</v>
      </c>
      <c r="T20" s="65">
        <f t="shared" si="5"/>
        <v>0.41805555555555557</v>
      </c>
      <c r="U20" s="65">
        <v>0</v>
      </c>
      <c r="V20" s="64">
        <v>0.5999421296296296</v>
      </c>
      <c r="W20" s="66">
        <v>0.04777777777777778</v>
      </c>
      <c r="X20" s="65">
        <f t="shared" si="6"/>
        <v>0.5999421296296296</v>
      </c>
      <c r="Y20" s="61">
        <v>0</v>
      </c>
      <c r="Z20" s="64">
        <f t="shared" si="7"/>
        <v>0.5999421296296296</v>
      </c>
      <c r="AA20" s="66">
        <f t="shared" si="8"/>
        <v>0</v>
      </c>
      <c r="AB20" s="65">
        <f t="shared" si="9"/>
        <v>0.18188657407407408</v>
      </c>
      <c r="AC20" s="61">
        <v>0.125</v>
      </c>
      <c r="AD20" s="66">
        <f t="shared" si="10"/>
        <v>0.30688657407407405</v>
      </c>
      <c r="AE20" s="67">
        <v>4</v>
      </c>
      <c r="AF20" s="67">
        <v>10</v>
      </c>
      <c r="AG20" s="271" t="s">
        <v>653</v>
      </c>
      <c r="AH20" s="67"/>
    </row>
    <row r="21" spans="1:34" ht="29.25" customHeight="1">
      <c r="A21" s="37" t="s">
        <v>16</v>
      </c>
      <c r="B21" s="37" t="s">
        <v>17</v>
      </c>
      <c r="C21" s="37" t="s">
        <v>626</v>
      </c>
      <c r="D21" s="37" t="s">
        <v>562</v>
      </c>
      <c r="E21" s="37" t="s">
        <v>557</v>
      </c>
      <c r="F21" s="37" t="s">
        <v>19</v>
      </c>
      <c r="G21" s="266">
        <v>8</v>
      </c>
      <c r="H21" s="61">
        <v>0.4172453703703704</v>
      </c>
      <c r="I21" s="65">
        <v>0</v>
      </c>
      <c r="J21" s="64">
        <f t="shared" si="0"/>
        <v>0.4172453703703704</v>
      </c>
      <c r="K21" s="66">
        <v>0.043194444444444445</v>
      </c>
      <c r="L21" s="65">
        <f t="shared" si="1"/>
        <v>0.4172453703703704</v>
      </c>
      <c r="M21" s="65">
        <v>0</v>
      </c>
      <c r="N21" s="64">
        <f t="shared" si="2"/>
        <v>0.4172453703703704</v>
      </c>
      <c r="O21" s="66">
        <v>0.04994212962962963</v>
      </c>
      <c r="P21" s="65">
        <f t="shared" si="3"/>
        <v>0.4172453703703704</v>
      </c>
      <c r="Q21" s="65">
        <v>0</v>
      </c>
      <c r="R21" s="64">
        <f t="shared" si="4"/>
        <v>0.4172453703703704</v>
      </c>
      <c r="S21" s="66">
        <v>0.04771990740740741</v>
      </c>
      <c r="T21" s="65">
        <f t="shared" si="5"/>
        <v>0.4172453703703704</v>
      </c>
      <c r="U21" s="65">
        <v>0</v>
      </c>
      <c r="V21" s="64">
        <v>0.5581018518518518</v>
      </c>
      <c r="W21" s="66">
        <v>0</v>
      </c>
      <c r="X21" s="65">
        <f t="shared" si="6"/>
        <v>0.5581018518518518</v>
      </c>
      <c r="Y21" s="61">
        <v>0</v>
      </c>
      <c r="Z21" s="64">
        <f t="shared" si="7"/>
        <v>0.5581018518518518</v>
      </c>
      <c r="AA21" s="66">
        <f t="shared" si="8"/>
        <v>0</v>
      </c>
      <c r="AB21" s="65">
        <f t="shared" si="9"/>
        <v>0.1408564814814815</v>
      </c>
      <c r="AC21" s="61">
        <v>0.041666666666666664</v>
      </c>
      <c r="AD21" s="66">
        <f t="shared" si="10"/>
        <v>0.18252314814814816</v>
      </c>
      <c r="AE21" s="67">
        <v>3</v>
      </c>
      <c r="AF21" s="67">
        <v>9</v>
      </c>
      <c r="AG21" s="63" t="s">
        <v>659</v>
      </c>
      <c r="AH21" s="67"/>
    </row>
    <row r="22" spans="1:32" ht="29.25" customHeight="1">
      <c r="A22" s="37" t="s">
        <v>220</v>
      </c>
      <c r="B22" s="37" t="s">
        <v>22</v>
      </c>
      <c r="C22" s="37" t="s">
        <v>601</v>
      </c>
      <c r="D22" s="37" t="s">
        <v>327</v>
      </c>
      <c r="E22" s="37" t="s">
        <v>600</v>
      </c>
      <c r="F22" s="37" t="s">
        <v>19</v>
      </c>
      <c r="G22" s="266" t="s">
        <v>3</v>
      </c>
      <c r="H22" s="61">
        <v>0.4173611111111111</v>
      </c>
      <c r="I22" s="65">
        <v>0</v>
      </c>
      <c r="J22" s="64">
        <f t="shared" si="0"/>
        <v>0.4173611111111111</v>
      </c>
      <c r="K22" s="66">
        <v>0.04111111111111111</v>
      </c>
      <c r="L22" s="65">
        <f t="shared" si="1"/>
        <v>0.4173611111111111</v>
      </c>
      <c r="M22" s="65">
        <v>0</v>
      </c>
      <c r="N22" s="64">
        <f t="shared" si="2"/>
        <v>0.4173611111111111</v>
      </c>
      <c r="O22" s="66">
        <v>0.06943287037037037</v>
      </c>
      <c r="P22" s="65">
        <f t="shared" si="3"/>
        <v>0.4173611111111111</v>
      </c>
      <c r="Q22" s="65">
        <v>0</v>
      </c>
      <c r="R22" s="64">
        <f t="shared" si="4"/>
        <v>0.4173611111111111</v>
      </c>
      <c r="S22" s="66">
        <f>R22-P22-Q22</f>
        <v>0</v>
      </c>
      <c r="T22" s="65">
        <f t="shared" si="5"/>
        <v>0.4173611111111111</v>
      </c>
      <c r="U22" s="65">
        <v>0</v>
      </c>
      <c r="V22" s="64">
        <v>0.4166666666666667</v>
      </c>
      <c r="W22" s="66">
        <v>0</v>
      </c>
      <c r="X22" s="65">
        <f t="shared" si="6"/>
        <v>0.4166666666666667</v>
      </c>
      <c r="Y22" s="61">
        <v>0</v>
      </c>
      <c r="Z22" s="64">
        <f t="shared" si="7"/>
        <v>0.4166666666666667</v>
      </c>
      <c r="AA22" s="66">
        <f t="shared" si="8"/>
        <v>0</v>
      </c>
      <c r="AB22" s="65">
        <f t="shared" si="9"/>
        <v>0.11054398148148148</v>
      </c>
      <c r="AC22" s="61">
        <v>0</v>
      </c>
      <c r="AD22" s="66">
        <f t="shared" si="10"/>
        <v>0.11054398148148148</v>
      </c>
      <c r="AE22" s="67">
        <v>2</v>
      </c>
      <c r="AF22" s="67">
        <v>1</v>
      </c>
    </row>
    <row r="23" spans="1:34" ht="29.25" customHeight="1">
      <c r="A23" s="37" t="s">
        <v>216</v>
      </c>
      <c r="B23" s="37" t="s">
        <v>217</v>
      </c>
      <c r="C23" s="37" t="s">
        <v>627</v>
      </c>
      <c r="D23" s="37" t="s">
        <v>555</v>
      </c>
      <c r="E23" s="37">
        <v>44</v>
      </c>
      <c r="F23" s="37" t="s">
        <v>19</v>
      </c>
      <c r="G23" s="266" t="s">
        <v>3</v>
      </c>
      <c r="H23" s="61">
        <v>0.4178240740740741</v>
      </c>
      <c r="I23" s="65">
        <v>0</v>
      </c>
      <c r="J23" s="64">
        <f t="shared" si="0"/>
        <v>0.4178240740740741</v>
      </c>
      <c r="K23" s="66">
        <v>0.046724537037037044</v>
      </c>
      <c r="L23" s="65">
        <f t="shared" si="1"/>
        <v>0.4178240740740741</v>
      </c>
      <c r="M23" s="65">
        <v>0</v>
      </c>
      <c r="N23" s="64">
        <f t="shared" si="2"/>
        <v>0.4178240740740741</v>
      </c>
      <c r="O23" s="66">
        <f>N23-L23-M23</f>
        <v>0</v>
      </c>
      <c r="P23" s="65">
        <f t="shared" si="3"/>
        <v>0.4178240740740741</v>
      </c>
      <c r="Q23" s="65">
        <v>0</v>
      </c>
      <c r="R23" s="64">
        <f t="shared" si="4"/>
        <v>0.4178240740740741</v>
      </c>
      <c r="S23" s="66">
        <f>R23-P23-Q23</f>
        <v>0</v>
      </c>
      <c r="T23" s="65">
        <f t="shared" si="5"/>
        <v>0.4178240740740741</v>
      </c>
      <c r="U23" s="65">
        <v>0</v>
      </c>
      <c r="V23" s="64">
        <v>0.4166666666666667</v>
      </c>
      <c r="W23" s="66">
        <v>0</v>
      </c>
      <c r="X23" s="65">
        <f t="shared" si="6"/>
        <v>0.4166666666666667</v>
      </c>
      <c r="Y23" s="61">
        <v>0</v>
      </c>
      <c r="Z23" s="64">
        <f t="shared" si="7"/>
        <v>0.4166666666666667</v>
      </c>
      <c r="AA23" s="66">
        <f t="shared" si="8"/>
        <v>0</v>
      </c>
      <c r="AB23" s="65">
        <f t="shared" si="9"/>
        <v>0.046724537037037044</v>
      </c>
      <c r="AC23" s="61">
        <v>0</v>
      </c>
      <c r="AD23" s="66">
        <f t="shared" si="10"/>
        <v>0.046724537037037044</v>
      </c>
      <c r="AE23" s="67">
        <v>1</v>
      </c>
      <c r="AF23" s="67">
        <v>1</v>
      </c>
      <c r="AH23" s="67"/>
    </row>
    <row r="24" spans="1:34" ht="29.25" customHeight="1">
      <c r="A24" s="37" t="s">
        <v>16</v>
      </c>
      <c r="B24" s="37" t="s">
        <v>17</v>
      </c>
      <c r="C24" s="37" t="s">
        <v>1</v>
      </c>
      <c r="D24" s="37" t="s">
        <v>555</v>
      </c>
      <c r="E24" s="37" t="s">
        <v>611</v>
      </c>
      <c r="F24" s="37" t="s">
        <v>19</v>
      </c>
      <c r="G24" s="266" t="s">
        <v>3</v>
      </c>
      <c r="H24" s="61">
        <v>0.4168981481481482</v>
      </c>
      <c r="I24" s="65">
        <v>0</v>
      </c>
      <c r="J24" s="64">
        <f t="shared" si="0"/>
        <v>0.4168981481481482</v>
      </c>
      <c r="K24" s="66">
        <f>J24-H24-I24</f>
        <v>0</v>
      </c>
      <c r="L24" s="65">
        <f t="shared" si="1"/>
        <v>0.4168981481481482</v>
      </c>
      <c r="M24" s="65">
        <v>0</v>
      </c>
      <c r="N24" s="64">
        <f t="shared" si="2"/>
        <v>0.4168981481481482</v>
      </c>
      <c r="O24" s="66">
        <f>N24-L24-M24</f>
        <v>0</v>
      </c>
      <c r="P24" s="65">
        <f t="shared" si="3"/>
        <v>0.4168981481481482</v>
      </c>
      <c r="Q24" s="65">
        <v>0</v>
      </c>
      <c r="R24" s="64">
        <f t="shared" si="4"/>
        <v>0.4168981481481482</v>
      </c>
      <c r="S24" s="66">
        <f>R24-P24-Q24</f>
        <v>0</v>
      </c>
      <c r="T24" s="65">
        <f t="shared" si="5"/>
        <v>0.4168981481481482</v>
      </c>
      <c r="U24" s="65">
        <v>0</v>
      </c>
      <c r="V24" s="64">
        <v>0.4166666666666667</v>
      </c>
      <c r="W24" s="66">
        <v>0</v>
      </c>
      <c r="X24" s="65">
        <f t="shared" si="6"/>
        <v>0.4166666666666667</v>
      </c>
      <c r="Y24" s="61">
        <v>0</v>
      </c>
      <c r="Z24" s="64">
        <f t="shared" si="7"/>
        <v>0.4166666666666667</v>
      </c>
      <c r="AA24" s="66">
        <f t="shared" si="8"/>
        <v>0</v>
      </c>
      <c r="AB24" s="65">
        <f t="shared" si="9"/>
        <v>0</v>
      </c>
      <c r="AC24" s="61">
        <v>0</v>
      </c>
      <c r="AD24" s="66">
        <f t="shared" si="10"/>
        <v>0</v>
      </c>
      <c r="AE24" s="67">
        <v>1</v>
      </c>
      <c r="AF24" s="67">
        <v>1</v>
      </c>
      <c r="AH24" s="67"/>
    </row>
    <row r="25" spans="1:34" ht="29.25" customHeight="1">
      <c r="A25" s="37"/>
      <c r="B25" s="37"/>
      <c r="C25" s="37"/>
      <c r="D25" s="37"/>
      <c r="E25" s="37"/>
      <c r="F25" s="37"/>
      <c r="G25" s="266"/>
      <c r="H25" s="61"/>
      <c r="I25" s="65"/>
      <c r="J25" s="64"/>
      <c r="K25" s="66"/>
      <c r="L25" s="65"/>
      <c r="M25" s="65"/>
      <c r="N25" s="64"/>
      <c r="O25" s="66"/>
      <c r="P25" s="65"/>
      <c r="Q25" s="65"/>
      <c r="R25" s="64"/>
      <c r="S25" s="66"/>
      <c r="T25" s="65"/>
      <c r="U25" s="65"/>
      <c r="V25" s="64"/>
      <c r="W25" s="66"/>
      <c r="X25" s="65"/>
      <c r="Y25" s="61"/>
      <c r="Z25" s="64"/>
      <c r="AA25" s="66"/>
      <c r="AB25" s="65"/>
      <c r="AC25" s="61"/>
      <c r="AD25" s="66"/>
      <c r="AE25" s="67"/>
      <c r="AF25" s="67"/>
      <c r="AH25" s="67"/>
    </row>
    <row r="26" spans="1:34" ht="29.25" customHeight="1">
      <c r="A26" s="37" t="s">
        <v>210</v>
      </c>
      <c r="B26" s="37" t="s">
        <v>211</v>
      </c>
      <c r="C26" s="37" t="s">
        <v>631</v>
      </c>
      <c r="D26" s="37" t="s">
        <v>375</v>
      </c>
      <c r="E26" s="37">
        <v>50</v>
      </c>
      <c r="F26" s="37" t="s">
        <v>208</v>
      </c>
      <c r="G26" s="266">
        <v>1</v>
      </c>
      <c r="H26" s="61">
        <v>0.4206018518518519</v>
      </c>
      <c r="I26" s="65">
        <v>0</v>
      </c>
      <c r="J26" s="64">
        <f>+H26</f>
        <v>0.4206018518518519</v>
      </c>
      <c r="K26" s="66">
        <v>0.024224537037037034</v>
      </c>
      <c r="L26" s="65">
        <f>J26</f>
        <v>0.4206018518518519</v>
      </c>
      <c r="M26" s="65">
        <v>0</v>
      </c>
      <c r="N26" s="64">
        <f>+L26</f>
        <v>0.4206018518518519</v>
      </c>
      <c r="O26" s="66">
        <v>0.0275</v>
      </c>
      <c r="P26" s="65">
        <f>N26</f>
        <v>0.4206018518518519</v>
      </c>
      <c r="Q26" s="65">
        <v>0</v>
      </c>
      <c r="R26" s="64">
        <f>+P26</f>
        <v>0.4206018518518519</v>
      </c>
      <c r="S26" s="66">
        <v>0.028391203703703707</v>
      </c>
      <c r="T26" s="65">
        <f>R26</f>
        <v>0.4206018518518519</v>
      </c>
      <c r="U26" s="65">
        <v>0</v>
      </c>
      <c r="V26" s="64">
        <v>0.5287384259259259</v>
      </c>
      <c r="W26" s="66">
        <v>0.02802083333333333</v>
      </c>
      <c r="X26" s="65">
        <f>+V26</f>
        <v>0.5287384259259259</v>
      </c>
      <c r="Y26" s="61">
        <v>0</v>
      </c>
      <c r="Z26" s="64">
        <f>+X26</f>
        <v>0.5287384259259259</v>
      </c>
      <c r="AA26" s="66">
        <f>Z26-X26-Y26</f>
        <v>0</v>
      </c>
      <c r="AB26" s="65">
        <f>AA26+S26+O26+K26+W26</f>
        <v>0.10813657407407407</v>
      </c>
      <c r="AC26" s="61">
        <v>0</v>
      </c>
      <c r="AD26" s="66">
        <f>AB26+AC26</f>
        <v>0.10813657407407407</v>
      </c>
      <c r="AE26" s="67">
        <v>4</v>
      </c>
      <c r="AF26" s="67">
        <v>21</v>
      </c>
      <c r="AH26" s="67"/>
    </row>
    <row r="27" spans="1:34" ht="29.25" customHeight="1">
      <c r="A27" s="37" t="s">
        <v>210</v>
      </c>
      <c r="B27" s="37" t="s">
        <v>211</v>
      </c>
      <c r="C27" s="37" t="s">
        <v>629</v>
      </c>
      <c r="D27" s="37" t="s">
        <v>375</v>
      </c>
      <c r="E27" s="37">
        <v>80</v>
      </c>
      <c r="F27" s="37" t="s">
        <v>208</v>
      </c>
      <c r="G27" s="266">
        <v>2</v>
      </c>
      <c r="H27" s="61">
        <v>0.4202546296296296</v>
      </c>
      <c r="I27" s="65">
        <v>0</v>
      </c>
      <c r="J27" s="64">
        <f>+H27</f>
        <v>0.4202546296296296</v>
      </c>
      <c r="K27" s="66">
        <v>0.02702546296296296</v>
      </c>
      <c r="L27" s="65">
        <f>J27</f>
        <v>0.4202546296296296</v>
      </c>
      <c r="M27" s="65">
        <v>0</v>
      </c>
      <c r="N27" s="64">
        <f>+L27</f>
        <v>0.4202546296296296</v>
      </c>
      <c r="O27" s="66">
        <v>0.02939814814814815</v>
      </c>
      <c r="P27" s="65">
        <f>N27</f>
        <v>0.4202546296296296</v>
      </c>
      <c r="Q27" s="65">
        <v>0</v>
      </c>
      <c r="R27" s="64">
        <f>+P27</f>
        <v>0.4202546296296296</v>
      </c>
      <c r="S27" s="66">
        <v>0.03091435185185185</v>
      </c>
      <c r="T27" s="65">
        <f>R27</f>
        <v>0.4202546296296296</v>
      </c>
      <c r="U27" s="65">
        <v>0</v>
      </c>
      <c r="V27" s="64">
        <v>0.5392476851851852</v>
      </c>
      <c r="W27" s="66">
        <v>0.031655092592592596</v>
      </c>
      <c r="X27" s="65">
        <f>+V27</f>
        <v>0.5392476851851852</v>
      </c>
      <c r="Y27" s="61">
        <v>0</v>
      </c>
      <c r="Z27" s="64">
        <f>+X27</f>
        <v>0.5392476851851852</v>
      </c>
      <c r="AA27" s="66">
        <f>Z27-X27-Y27</f>
        <v>0</v>
      </c>
      <c r="AB27" s="65">
        <f>AA27+S27+O27+K27+W27</f>
        <v>0.11899305555555555</v>
      </c>
      <c r="AC27" s="61">
        <v>0</v>
      </c>
      <c r="AD27" s="66">
        <f>AB27+AC27</f>
        <v>0.11899305555555555</v>
      </c>
      <c r="AE27" s="67">
        <v>4</v>
      </c>
      <c r="AF27" s="67">
        <v>18</v>
      </c>
      <c r="AH27" s="67"/>
    </row>
    <row r="28" spans="1:34" ht="29.25" customHeight="1">
      <c r="A28" s="37" t="s">
        <v>210</v>
      </c>
      <c r="B28" s="37" t="s">
        <v>211</v>
      </c>
      <c r="C28" s="37" t="s">
        <v>628</v>
      </c>
      <c r="D28" s="37" t="s">
        <v>375</v>
      </c>
      <c r="E28" s="37">
        <v>37</v>
      </c>
      <c r="F28" s="37" t="s">
        <v>208</v>
      </c>
      <c r="G28" s="266">
        <v>3</v>
      </c>
      <c r="H28" s="61">
        <v>0.4201388888888889</v>
      </c>
      <c r="I28" s="65">
        <v>0</v>
      </c>
      <c r="J28" s="64">
        <f>+H28</f>
        <v>0.4201388888888889</v>
      </c>
      <c r="K28" s="66">
        <v>0.02533564814814815</v>
      </c>
      <c r="L28" s="65">
        <f>J28</f>
        <v>0.4201388888888889</v>
      </c>
      <c r="M28" s="65">
        <v>0</v>
      </c>
      <c r="N28" s="64">
        <f>+L28</f>
        <v>0.4201388888888889</v>
      </c>
      <c r="O28" s="66">
        <v>0.02871527777777778</v>
      </c>
      <c r="P28" s="65">
        <f>N28</f>
        <v>0.4201388888888889</v>
      </c>
      <c r="Q28" s="65">
        <v>0</v>
      </c>
      <c r="R28" s="64">
        <f>+P28</f>
        <v>0.4201388888888889</v>
      </c>
      <c r="S28" s="66">
        <v>0.028125</v>
      </c>
      <c r="T28" s="65">
        <f>R28</f>
        <v>0.4201388888888889</v>
      </c>
      <c r="U28" s="65">
        <v>0</v>
      </c>
      <c r="V28" s="64">
        <v>0.5301273148148148</v>
      </c>
      <c r="W28" s="66">
        <v>0.027777777777777776</v>
      </c>
      <c r="X28" s="65">
        <f>+V28</f>
        <v>0.5301273148148148</v>
      </c>
      <c r="Y28" s="61">
        <v>0</v>
      </c>
      <c r="Z28" s="64">
        <f>+X28</f>
        <v>0.5301273148148148</v>
      </c>
      <c r="AA28" s="66">
        <f>Z28-X28-Y28</f>
        <v>0</v>
      </c>
      <c r="AB28" s="65">
        <f>AA28+S28+O28+K28+W28</f>
        <v>0.1099537037037037</v>
      </c>
      <c r="AC28" s="61">
        <v>0.041666666666666664</v>
      </c>
      <c r="AD28" s="66">
        <f>AB28+AC28</f>
        <v>0.15162037037037038</v>
      </c>
      <c r="AE28" s="67">
        <v>4</v>
      </c>
      <c r="AF28" s="67">
        <v>16</v>
      </c>
      <c r="AG28" s="271" t="s">
        <v>647</v>
      </c>
      <c r="AH28" s="67"/>
    </row>
    <row r="29" spans="1:34" ht="29.25" customHeight="1">
      <c r="A29" s="37" t="s">
        <v>210</v>
      </c>
      <c r="B29" s="37" t="s">
        <v>211</v>
      </c>
      <c r="C29" s="37" t="s">
        <v>630</v>
      </c>
      <c r="D29" s="37" t="s">
        <v>375</v>
      </c>
      <c r="E29" s="37">
        <v>99</v>
      </c>
      <c r="F29" s="37" t="s">
        <v>208</v>
      </c>
      <c r="G29" s="266" t="s">
        <v>638</v>
      </c>
      <c r="H29" s="61">
        <v>0.4204861111111111</v>
      </c>
      <c r="I29" s="65">
        <v>0</v>
      </c>
      <c r="J29" s="64">
        <f>+H29</f>
        <v>0.4204861111111111</v>
      </c>
      <c r="K29" s="66">
        <v>0.02693287037037037</v>
      </c>
      <c r="L29" s="65">
        <f>J29</f>
        <v>0.4204861111111111</v>
      </c>
      <c r="M29" s="65">
        <v>0</v>
      </c>
      <c r="N29" s="64">
        <f>+L29</f>
        <v>0.4204861111111111</v>
      </c>
      <c r="O29" s="66">
        <v>0.02883101851851852</v>
      </c>
      <c r="P29" s="65">
        <f>N29</f>
        <v>0.4204861111111111</v>
      </c>
      <c r="Q29" s="65">
        <v>0</v>
      </c>
      <c r="R29" s="64">
        <f>+P29</f>
        <v>0.4204861111111111</v>
      </c>
      <c r="S29" s="66">
        <v>0.02775462962962963</v>
      </c>
      <c r="T29" s="65">
        <f>R29</f>
        <v>0.4204861111111111</v>
      </c>
      <c r="U29" s="65">
        <v>0</v>
      </c>
      <c r="V29" s="64">
        <v>0.5319907407407407</v>
      </c>
      <c r="W29" s="66">
        <v>0.02798611111111111</v>
      </c>
      <c r="X29" s="65">
        <f>+V29</f>
        <v>0.5319907407407407</v>
      </c>
      <c r="Y29" s="61">
        <v>0</v>
      </c>
      <c r="Z29" s="64">
        <f>+X29</f>
        <v>0.5319907407407407</v>
      </c>
      <c r="AA29" s="66">
        <f>Z29-X29-Y29</f>
        <v>0</v>
      </c>
      <c r="AB29" s="65">
        <f>AA29+S29+O29+K29+W29</f>
        <v>0.11150462962962963</v>
      </c>
      <c r="AC29" s="61">
        <v>0.125</v>
      </c>
      <c r="AD29" s="66">
        <f>AB29+AC29</f>
        <v>0.23650462962962965</v>
      </c>
      <c r="AE29" s="67">
        <v>4</v>
      </c>
      <c r="AF29" s="67">
        <v>1</v>
      </c>
      <c r="AG29" s="271" t="s">
        <v>648</v>
      </c>
      <c r="AH29" s="67"/>
    </row>
    <row r="30" spans="1:34" ht="29.25" customHeight="1">
      <c r="A30" s="37" t="s">
        <v>210</v>
      </c>
      <c r="B30" s="37" t="s">
        <v>211</v>
      </c>
      <c r="C30" s="37" t="s">
        <v>654</v>
      </c>
      <c r="D30" s="37"/>
      <c r="E30" s="37">
        <v>9</v>
      </c>
      <c r="F30" s="37" t="s">
        <v>23</v>
      </c>
      <c r="G30" s="266" t="s">
        <v>3</v>
      </c>
      <c r="H30" s="61">
        <v>0.4517361111111111</v>
      </c>
      <c r="I30" s="65"/>
      <c r="J30" s="64">
        <f>+H30</f>
        <v>0.4517361111111111</v>
      </c>
      <c r="K30" s="66" t="s">
        <v>3</v>
      </c>
      <c r="L30" s="65">
        <f>J30</f>
        <v>0.4517361111111111</v>
      </c>
      <c r="M30" s="65"/>
      <c r="N30" s="64">
        <f>+L30</f>
        <v>0.4517361111111111</v>
      </c>
      <c r="O30" s="66"/>
      <c r="P30" s="65">
        <f>N30</f>
        <v>0.4517361111111111</v>
      </c>
      <c r="Q30" s="65"/>
      <c r="R30" s="64">
        <f>+P30</f>
        <v>0.4517361111111111</v>
      </c>
      <c r="S30" s="66"/>
      <c r="T30" s="65">
        <f>R30</f>
        <v>0.4517361111111111</v>
      </c>
      <c r="U30" s="65"/>
      <c r="V30" s="64"/>
      <c r="W30" s="66"/>
      <c r="X30" s="65"/>
      <c r="Y30" s="61"/>
      <c r="Z30" s="64"/>
      <c r="AA30" s="66"/>
      <c r="AB30" s="65"/>
      <c r="AC30" s="61"/>
      <c r="AD30" s="66" t="s">
        <v>3</v>
      </c>
      <c r="AE30" s="67">
        <v>0</v>
      </c>
      <c r="AF30" s="67">
        <v>1</v>
      </c>
      <c r="AH30" s="67"/>
    </row>
    <row r="31" spans="1:34" ht="29.25" customHeight="1">
      <c r="A31" s="37"/>
      <c r="B31" s="37"/>
      <c r="C31" s="37"/>
      <c r="D31" s="37" t="s">
        <v>375</v>
      </c>
      <c r="E31" s="37"/>
      <c r="F31" s="37"/>
      <c r="G31" s="266"/>
      <c r="H31" s="61"/>
      <c r="I31" s="65"/>
      <c r="J31" s="64"/>
      <c r="K31" s="66"/>
      <c r="L31" s="65"/>
      <c r="M31" s="65"/>
      <c r="N31" s="64"/>
      <c r="O31" s="66"/>
      <c r="P31" s="65"/>
      <c r="Q31" s="65"/>
      <c r="R31" s="64"/>
      <c r="S31" s="66"/>
      <c r="T31" s="65"/>
      <c r="U31" s="65"/>
      <c r="V31" s="64"/>
      <c r="W31" s="66"/>
      <c r="X31" s="65"/>
      <c r="Y31" s="61"/>
      <c r="Z31" s="64"/>
      <c r="AA31" s="66"/>
      <c r="AB31" s="65"/>
      <c r="AC31" s="61"/>
      <c r="AD31" s="66"/>
      <c r="AE31" s="67"/>
      <c r="AF31" s="67"/>
      <c r="AH31" s="67"/>
    </row>
    <row r="32" spans="1:32" ht="29.25" customHeight="1">
      <c r="A32" s="37" t="s">
        <v>210</v>
      </c>
      <c r="B32" s="37" t="s">
        <v>211</v>
      </c>
      <c r="C32" s="37" t="s">
        <v>635</v>
      </c>
      <c r="D32" s="37" t="s">
        <v>375</v>
      </c>
      <c r="E32" s="37">
        <v>60</v>
      </c>
      <c r="F32" s="37" t="s">
        <v>634</v>
      </c>
      <c r="G32" s="266">
        <v>1</v>
      </c>
      <c r="H32" s="61">
        <v>0.4237268518518518</v>
      </c>
      <c r="I32" s="65">
        <v>0</v>
      </c>
      <c r="J32" s="64">
        <f>+H32</f>
        <v>0.4237268518518518</v>
      </c>
      <c r="K32" s="66">
        <v>0.027685185185185188</v>
      </c>
      <c r="L32" s="65">
        <f>J32</f>
        <v>0.4237268518518518</v>
      </c>
      <c r="M32" s="65">
        <v>0</v>
      </c>
      <c r="N32" s="64">
        <f>+L32</f>
        <v>0.4237268518518518</v>
      </c>
      <c r="O32" s="66">
        <v>0.030358796296296297</v>
      </c>
      <c r="P32" s="65">
        <f>N32</f>
        <v>0.4237268518518518</v>
      </c>
      <c r="Q32" s="65">
        <v>0</v>
      </c>
      <c r="R32" s="64">
        <f>+P32</f>
        <v>0.4237268518518518</v>
      </c>
      <c r="S32" s="66">
        <v>0.030972222222222224</v>
      </c>
      <c r="T32" s="65">
        <f>R32</f>
        <v>0.4237268518518518</v>
      </c>
      <c r="U32" s="65">
        <v>0</v>
      </c>
      <c r="V32" s="64">
        <v>0.5434837962962963</v>
      </c>
      <c r="W32" s="66">
        <v>0.03074074074074074</v>
      </c>
      <c r="X32" s="65">
        <f>+V32</f>
        <v>0.5434837962962963</v>
      </c>
      <c r="Y32" s="61">
        <v>0</v>
      </c>
      <c r="Z32" s="64">
        <f>+X32</f>
        <v>0.5434837962962963</v>
      </c>
      <c r="AA32" s="66">
        <f>Z32-X32-Y32</f>
        <v>0</v>
      </c>
      <c r="AB32" s="65">
        <f>AA32+S32+O32+K32+W32</f>
        <v>0.11975694444444444</v>
      </c>
      <c r="AC32" s="61">
        <v>0</v>
      </c>
      <c r="AD32" s="66">
        <f>AB32+AC32</f>
        <v>0.11975694444444444</v>
      </c>
      <c r="AE32" s="67">
        <v>4</v>
      </c>
      <c r="AF32" s="67">
        <v>21</v>
      </c>
    </row>
    <row r="33" spans="1:32" ht="29.25" customHeight="1">
      <c r="A33" s="37" t="s">
        <v>210</v>
      </c>
      <c r="B33" s="37" t="s">
        <v>211</v>
      </c>
      <c r="C33" s="37" t="s">
        <v>636</v>
      </c>
      <c r="D33" s="37" t="s">
        <v>375</v>
      </c>
      <c r="E33" s="37">
        <v>10</v>
      </c>
      <c r="F33" s="37" t="s">
        <v>634</v>
      </c>
      <c r="G33" s="266">
        <v>2</v>
      </c>
      <c r="H33" s="61">
        <v>0.4238425925925926</v>
      </c>
      <c r="I33" s="65">
        <v>0</v>
      </c>
      <c r="J33" s="64">
        <f>+H33</f>
        <v>0.4238425925925926</v>
      </c>
      <c r="K33" s="66">
        <v>0.028391203703703707</v>
      </c>
      <c r="L33" s="65">
        <f>J33</f>
        <v>0.4238425925925926</v>
      </c>
      <c r="M33" s="65">
        <v>0</v>
      </c>
      <c r="N33" s="64">
        <f>+L33</f>
        <v>0.4238425925925926</v>
      </c>
      <c r="O33" s="66">
        <v>0.03027777777777778</v>
      </c>
      <c r="P33" s="65">
        <f>N33</f>
        <v>0.4238425925925926</v>
      </c>
      <c r="Q33" s="65">
        <v>0</v>
      </c>
      <c r="R33" s="64">
        <f>+P33</f>
        <v>0.4238425925925926</v>
      </c>
      <c r="S33" s="66">
        <v>0.030833333333333334</v>
      </c>
      <c r="T33" s="65">
        <f>R33</f>
        <v>0.4238425925925926</v>
      </c>
      <c r="U33" s="65">
        <v>0</v>
      </c>
      <c r="V33" s="64">
        <v>0.5443171296296296</v>
      </c>
      <c r="W33" s="66">
        <v>0.030972222222222224</v>
      </c>
      <c r="X33" s="65">
        <f>+V33</f>
        <v>0.5443171296296296</v>
      </c>
      <c r="Y33" s="61">
        <v>0</v>
      </c>
      <c r="Z33" s="64">
        <f>+X33</f>
        <v>0.5443171296296296</v>
      </c>
      <c r="AA33" s="66">
        <f>Z33-X33-Y33</f>
        <v>0</v>
      </c>
      <c r="AB33" s="65">
        <f>AA33+S33+O33+K33+W33</f>
        <v>0.12047453703703705</v>
      </c>
      <c r="AC33" s="61">
        <v>0</v>
      </c>
      <c r="AD33" s="66">
        <f>AB33+AC33</f>
        <v>0.12047453703703705</v>
      </c>
      <c r="AE33" s="67">
        <v>4</v>
      </c>
      <c r="AF33" s="67">
        <v>18</v>
      </c>
    </row>
    <row r="34" spans="1:32" ht="29.25" customHeight="1">
      <c r="A34" s="37" t="s">
        <v>183</v>
      </c>
      <c r="B34" s="37" t="s">
        <v>184</v>
      </c>
      <c r="C34" s="37" t="s">
        <v>632</v>
      </c>
      <c r="D34" s="37" t="s">
        <v>375</v>
      </c>
      <c r="E34" s="37" t="s">
        <v>633</v>
      </c>
      <c r="F34" s="37" t="s">
        <v>634</v>
      </c>
      <c r="G34" s="266">
        <v>3</v>
      </c>
      <c r="H34" s="61">
        <v>0.4236111111111111</v>
      </c>
      <c r="I34" s="65">
        <v>0</v>
      </c>
      <c r="J34" s="64">
        <f>+H34</f>
        <v>0.4236111111111111</v>
      </c>
      <c r="K34" s="66">
        <v>0.03284722222222222</v>
      </c>
      <c r="L34" s="65">
        <f>J34</f>
        <v>0.4236111111111111</v>
      </c>
      <c r="M34" s="65">
        <v>0</v>
      </c>
      <c r="N34" s="64">
        <f>+L34</f>
        <v>0.4236111111111111</v>
      </c>
      <c r="O34" s="66">
        <v>0.033136574074074075</v>
      </c>
      <c r="P34" s="65">
        <f>N34</f>
        <v>0.4236111111111111</v>
      </c>
      <c r="Q34" s="65">
        <v>0</v>
      </c>
      <c r="R34" s="64">
        <f>+P34</f>
        <v>0.4236111111111111</v>
      </c>
      <c r="S34" s="66">
        <v>0.03332175925925926</v>
      </c>
      <c r="T34" s="65">
        <f>R34</f>
        <v>0.4236111111111111</v>
      </c>
      <c r="U34" s="65">
        <v>0</v>
      </c>
      <c r="V34" s="64">
        <v>0.5561458333333333</v>
      </c>
      <c r="W34" s="66">
        <v>0.033229166666666664</v>
      </c>
      <c r="X34" s="65">
        <f>+V34</f>
        <v>0.5561458333333333</v>
      </c>
      <c r="Y34" s="61">
        <v>0</v>
      </c>
      <c r="Z34" s="64">
        <f>+X34</f>
        <v>0.5561458333333333</v>
      </c>
      <c r="AA34" s="66">
        <f>Z34-X34-Y34</f>
        <v>0</v>
      </c>
      <c r="AB34" s="65">
        <f>AA34+S34+O34+K34+W34</f>
        <v>0.13253472222222223</v>
      </c>
      <c r="AC34" s="61">
        <v>0</v>
      </c>
      <c r="AD34" s="66">
        <f>AB34+AC34</f>
        <v>0.13253472222222223</v>
      </c>
      <c r="AE34" s="67">
        <v>4</v>
      </c>
      <c r="AF34" s="67">
        <v>16</v>
      </c>
    </row>
    <row r="35" spans="1:33" ht="29.25" customHeight="1">
      <c r="A35" s="37" t="s">
        <v>210</v>
      </c>
      <c r="B35" s="37" t="s">
        <v>211</v>
      </c>
      <c r="C35" s="37" t="s">
        <v>637</v>
      </c>
      <c r="D35" s="37" t="s">
        <v>375</v>
      </c>
      <c r="E35" s="37">
        <v>140</v>
      </c>
      <c r="F35" s="37" t="s">
        <v>634</v>
      </c>
      <c r="G35" s="266">
        <v>4</v>
      </c>
      <c r="H35" s="61">
        <v>0.4239583333333334</v>
      </c>
      <c r="I35" s="65">
        <v>0</v>
      </c>
      <c r="J35" s="64">
        <f>+H35</f>
        <v>0.4239583333333334</v>
      </c>
      <c r="K35" s="66">
        <v>0.028113425925925927</v>
      </c>
      <c r="L35" s="65">
        <f>J35</f>
        <v>0.4239583333333334</v>
      </c>
      <c r="M35" s="65">
        <v>0</v>
      </c>
      <c r="N35" s="64">
        <f>+L35</f>
        <v>0.4239583333333334</v>
      </c>
      <c r="O35" s="66">
        <v>0.029965277777777775</v>
      </c>
      <c r="P35" s="65">
        <f>N35</f>
        <v>0.4239583333333334</v>
      </c>
      <c r="Q35" s="65">
        <v>0</v>
      </c>
      <c r="R35" s="64">
        <f>+P35</f>
        <v>0.4239583333333334</v>
      </c>
      <c r="S35" s="66">
        <v>0.03091435185185185</v>
      </c>
      <c r="T35" s="65">
        <f>R35</f>
        <v>0.4239583333333334</v>
      </c>
      <c r="U35" s="65">
        <v>0</v>
      </c>
      <c r="V35" s="64">
        <v>0.5698263888888889</v>
      </c>
      <c r="W35" s="66">
        <v>0.02922453703703704</v>
      </c>
      <c r="X35" s="65">
        <f>+V35</f>
        <v>0.5698263888888889</v>
      </c>
      <c r="Y35" s="61">
        <v>0</v>
      </c>
      <c r="Z35" s="64">
        <f>+X35</f>
        <v>0.5698263888888889</v>
      </c>
      <c r="AA35" s="66">
        <f>Z35-X35-Y35</f>
        <v>0</v>
      </c>
      <c r="AB35" s="65">
        <f>AA35+S35+O35+K35+W35</f>
        <v>0.11821759259259258</v>
      </c>
      <c r="AC35" s="61">
        <v>0.041666666666666664</v>
      </c>
      <c r="AD35" s="66">
        <f>AB35+AC35</f>
        <v>0.15988425925925925</v>
      </c>
      <c r="AE35" s="67">
        <v>4</v>
      </c>
      <c r="AF35" s="67">
        <v>14</v>
      </c>
      <c r="AG35" s="271" t="s">
        <v>647</v>
      </c>
    </row>
    <row r="36" spans="1:32" ht="29.25" customHeight="1">
      <c r="A36" s="37"/>
      <c r="B36" s="37"/>
      <c r="C36" s="37"/>
      <c r="D36" s="37"/>
      <c r="E36" s="37"/>
      <c r="F36" s="37"/>
      <c r="G36" s="266"/>
      <c r="H36" s="61"/>
      <c r="I36" s="65"/>
      <c r="J36" s="64"/>
      <c r="K36" s="66"/>
      <c r="L36" s="65"/>
      <c r="M36" s="65"/>
      <c r="N36" s="64"/>
      <c r="O36" s="66"/>
      <c r="P36" s="65"/>
      <c r="Q36" s="65"/>
      <c r="R36" s="64"/>
      <c r="S36" s="66"/>
      <c r="T36" s="65"/>
      <c r="U36" s="65"/>
      <c r="V36" s="64"/>
      <c r="W36" s="66"/>
      <c r="X36" s="65"/>
      <c r="Y36" s="61"/>
      <c r="Z36" s="64"/>
      <c r="AA36" s="66"/>
      <c r="AB36" s="65"/>
      <c r="AC36" s="61"/>
      <c r="AD36" s="66"/>
      <c r="AE36" s="67"/>
      <c r="AF36" s="67"/>
    </row>
  </sheetData>
  <mergeCells count="8">
    <mergeCell ref="T4:W4"/>
    <mergeCell ref="X4:AA4"/>
    <mergeCell ref="AE4:AE5"/>
    <mergeCell ref="AF4:AF5"/>
    <mergeCell ref="F3:H3"/>
    <mergeCell ref="H4:K4"/>
    <mergeCell ref="L4:O4"/>
    <mergeCell ref="P4:S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R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63" customWidth="1"/>
    <col min="2" max="2" width="7.421875" style="73" bestFit="1" customWidth="1"/>
    <col min="3" max="3" width="11.7109375" style="73" customWidth="1"/>
    <col min="4" max="4" width="14.140625" style="188" bestFit="1" customWidth="1"/>
    <col min="5" max="5" width="11.28125" style="188" customWidth="1"/>
    <col min="6" max="6" width="13.8515625" style="63" customWidth="1"/>
    <col min="7" max="7" width="5.8515625" style="63" customWidth="1"/>
    <col min="8" max="8" width="53.00390625" style="63" hidden="1" customWidth="1"/>
    <col min="9" max="9" width="38.57421875" style="63" hidden="1" customWidth="1"/>
    <col min="10" max="10" width="7.57421875" style="63" customWidth="1"/>
    <col min="11" max="11" width="15.7109375" style="63" hidden="1" customWidth="1"/>
    <col min="12" max="13" width="18.7109375" style="63" hidden="1" customWidth="1"/>
    <col min="14" max="14" width="20.00390625" style="63" hidden="1" customWidth="1"/>
    <col min="15" max="15" width="21.7109375" style="63" hidden="1" customWidth="1"/>
    <col min="16" max="16" width="18.7109375" style="189" hidden="1" customWidth="1"/>
    <col min="17" max="17" width="10.57421875" style="63" customWidth="1"/>
    <col min="18" max="18" width="6.7109375" style="63" customWidth="1"/>
    <col min="19" max="19" width="7.7109375" style="63" customWidth="1"/>
    <col min="20" max="20" width="8.00390625" style="63" customWidth="1"/>
    <col min="21" max="21" width="8.57421875" style="71" hidden="1" customWidth="1"/>
    <col min="22" max="22" width="8.00390625" style="71" hidden="1" customWidth="1"/>
    <col min="23" max="23" width="7.7109375" style="71" customWidth="1"/>
    <col min="24" max="24" width="10.421875" style="71" hidden="1" customWidth="1"/>
    <col min="25" max="26" width="8.8515625" style="71" customWidth="1"/>
    <col min="27" max="27" width="8.28125" style="71" hidden="1" customWidth="1"/>
    <col min="28" max="28" width="9.140625" style="71" hidden="1" customWidth="1"/>
    <col min="29" max="29" width="8.00390625" style="71" hidden="1" customWidth="1"/>
    <col min="30" max="31" width="6.140625" style="71" hidden="1" customWidth="1"/>
    <col min="32" max="32" width="7.8515625" style="71" hidden="1" customWidth="1"/>
    <col min="33" max="33" width="20.8515625" style="72" hidden="1" customWidth="1"/>
    <col min="34" max="34" width="22.28125" style="73" hidden="1" customWidth="1"/>
    <col min="35" max="35" width="33.57421875" style="73" hidden="1" customWidth="1"/>
    <col min="36" max="36" width="20.57421875" style="190" hidden="1" customWidth="1"/>
    <col min="37" max="37" width="28.28125" style="73" hidden="1" customWidth="1"/>
    <col min="38" max="38" width="22.140625" style="73" hidden="1" customWidth="1"/>
    <col min="39" max="39" width="20.140625" style="73" hidden="1" customWidth="1"/>
    <col min="40" max="40" width="30.7109375" style="191" hidden="1" customWidth="1"/>
    <col min="41" max="41" width="13.7109375" style="73" hidden="1" customWidth="1"/>
    <col min="42" max="42" width="15.57421875" style="73" hidden="1" customWidth="1"/>
    <col min="43" max="43" width="29.28125" style="72" hidden="1" customWidth="1"/>
    <col min="44" max="44" width="9.140625" style="72" hidden="1" customWidth="1"/>
    <col min="45" max="45" width="8.140625" style="72" bestFit="1" customWidth="1"/>
    <col min="46" max="46" width="10.7109375" style="72" customWidth="1"/>
    <col min="47" max="47" width="12.57421875" style="72" customWidth="1"/>
    <col min="48" max="48" width="10.8515625" style="72" bestFit="1" customWidth="1"/>
    <col min="49" max="49" width="12.00390625" style="74" bestFit="1" customWidth="1"/>
    <col min="50" max="50" width="14.57421875" style="72" bestFit="1" customWidth="1"/>
    <col min="51" max="51" width="12.8515625" style="72" bestFit="1" customWidth="1"/>
    <col min="52" max="52" width="11.00390625" style="72" bestFit="1" customWidth="1"/>
    <col min="53" max="53" width="11.8515625" style="74" bestFit="1" customWidth="1"/>
    <col min="54" max="54" width="11.00390625" style="72" bestFit="1" customWidth="1"/>
    <col min="55" max="55" width="12.8515625" style="72" bestFit="1" customWidth="1"/>
    <col min="56" max="56" width="10.8515625" style="72" bestFit="1" customWidth="1"/>
    <col min="57" max="57" width="11.28125" style="74" customWidth="1"/>
    <col min="58" max="58" width="10.8515625" style="72" customWidth="1"/>
    <col min="59" max="59" width="12.8515625" style="72" bestFit="1" customWidth="1"/>
    <col min="60" max="60" width="11.00390625" style="72" bestFit="1" customWidth="1"/>
    <col min="61" max="61" width="11.7109375" style="74" bestFit="1" customWidth="1"/>
    <col min="62" max="62" width="10.7109375" style="72" hidden="1" customWidth="1"/>
    <col min="63" max="63" width="12.57421875" style="72" hidden="1" customWidth="1"/>
    <col min="64" max="64" width="10.7109375" style="72" hidden="1" customWidth="1"/>
    <col min="65" max="65" width="11.57421875" style="74" hidden="1" customWidth="1"/>
    <col min="66" max="66" width="11.00390625" style="72" bestFit="1" customWidth="1"/>
    <col min="67" max="67" width="12.421875" style="72" bestFit="1" customWidth="1"/>
    <col min="68" max="68" width="12.00390625" style="74" bestFit="1" customWidth="1"/>
    <col min="69" max="69" width="19.8515625" style="63" customWidth="1"/>
    <col min="70" max="70" width="8.57421875" style="63" bestFit="1" customWidth="1"/>
    <col min="71" max="16384" width="22.28125" style="63" customWidth="1"/>
  </cols>
  <sheetData>
    <row r="2" spans="3:68" s="54" customFormat="1" ht="30.75" customHeight="1">
      <c r="C2" s="1" t="s">
        <v>190</v>
      </c>
      <c r="D2" s="192"/>
      <c r="E2" s="192"/>
      <c r="P2" s="193"/>
      <c r="R2" s="1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6"/>
      <c r="AH2" s="57"/>
      <c r="AI2" s="58"/>
      <c r="AJ2" s="194"/>
      <c r="AK2" s="58"/>
      <c r="AL2" s="58"/>
      <c r="AM2" s="58"/>
      <c r="AN2" s="195"/>
      <c r="AO2" s="58"/>
      <c r="AP2" s="58"/>
      <c r="AQ2" s="56"/>
      <c r="AR2" s="56"/>
      <c r="AS2" s="56"/>
      <c r="AT2" s="56"/>
      <c r="AU2" s="56"/>
      <c r="AV2" s="56"/>
      <c r="AW2" s="59"/>
      <c r="AX2" s="56"/>
      <c r="AY2" s="56"/>
      <c r="AZ2" s="56"/>
      <c r="BA2" s="59"/>
      <c r="BB2" s="56"/>
      <c r="BC2" s="56"/>
      <c r="BD2" s="56"/>
      <c r="BE2" s="59"/>
      <c r="BF2" s="56"/>
      <c r="BG2" s="56"/>
      <c r="BH2" s="56"/>
      <c r="BI2" s="59"/>
      <c r="BJ2" s="56"/>
      <c r="BK2" s="56"/>
      <c r="BL2" s="56"/>
      <c r="BM2" s="59"/>
      <c r="BN2" s="56"/>
      <c r="BO2" s="56"/>
      <c r="BP2" s="59"/>
    </row>
    <row r="3" spans="2:68" s="54" customFormat="1" ht="30.75" customHeight="1" thickBot="1">
      <c r="B3" s="57"/>
      <c r="C3" s="192" t="s">
        <v>191</v>
      </c>
      <c r="F3" s="281">
        <v>0.3958333333333333</v>
      </c>
      <c r="G3" s="281"/>
      <c r="N3" s="193"/>
      <c r="O3" s="281"/>
      <c r="P3" s="281"/>
      <c r="S3" s="196"/>
      <c r="T3" s="197"/>
      <c r="U3" s="55"/>
      <c r="V3" s="54" t="s">
        <v>177</v>
      </c>
      <c r="W3" s="55"/>
      <c r="X3" s="55"/>
      <c r="Y3" s="55"/>
      <c r="Z3" s="55"/>
      <c r="AA3" s="55"/>
      <c r="AB3" s="55"/>
      <c r="AC3" s="55"/>
      <c r="AD3" s="55"/>
      <c r="AE3" s="55"/>
      <c r="AF3" s="55"/>
      <c r="AG3" s="56"/>
      <c r="AH3" s="56"/>
      <c r="AI3" s="57"/>
      <c r="AJ3" s="198"/>
      <c r="AK3" s="57"/>
      <c r="AL3" s="57"/>
      <c r="AM3" s="57"/>
      <c r="AN3" s="199"/>
      <c r="AO3" s="57"/>
      <c r="AP3" s="57"/>
      <c r="AQ3" s="60" t="s">
        <v>35</v>
      </c>
      <c r="AR3" s="60"/>
      <c r="AT3" s="61"/>
      <c r="AU3" s="56"/>
      <c r="AV3" s="56"/>
      <c r="AW3" s="59"/>
      <c r="AX3" s="56"/>
      <c r="AY3" s="56"/>
      <c r="AZ3" s="56"/>
      <c r="BA3" s="59"/>
      <c r="BB3" s="56"/>
      <c r="BC3" s="56"/>
      <c r="BD3" s="56"/>
      <c r="BE3" s="59"/>
      <c r="BF3" s="56"/>
      <c r="BG3" s="56"/>
      <c r="BH3" s="56"/>
      <c r="BI3" s="59"/>
      <c r="BJ3" s="56"/>
      <c r="BK3" s="56"/>
      <c r="BL3" s="56"/>
      <c r="BM3" s="59"/>
      <c r="BN3" s="56"/>
      <c r="BO3" s="56"/>
      <c r="BP3" s="59"/>
    </row>
    <row r="4" spans="2:68" s="54" customFormat="1" ht="45.75" customHeight="1" hidden="1" thickBot="1">
      <c r="B4" s="57"/>
      <c r="C4" s="57"/>
      <c r="D4" s="192"/>
      <c r="E4" s="192"/>
      <c r="P4" s="193"/>
      <c r="Q4" s="116"/>
      <c r="R4" s="116"/>
      <c r="S4" s="116"/>
      <c r="T4" s="197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  <c r="AH4" s="56"/>
      <c r="AI4" s="57"/>
      <c r="AJ4" s="198"/>
      <c r="AK4" s="57"/>
      <c r="AL4" s="57"/>
      <c r="AM4" s="57"/>
      <c r="AN4" s="199"/>
      <c r="AO4" s="57"/>
      <c r="AP4" s="57"/>
      <c r="AQ4" s="60"/>
      <c r="AR4" s="60"/>
      <c r="AT4" s="200"/>
      <c r="AU4" s="56"/>
      <c r="AV4" s="56"/>
      <c r="AW4" s="59"/>
      <c r="AX4" s="56"/>
      <c r="AY4" s="56"/>
      <c r="AZ4" s="56"/>
      <c r="BA4" s="59"/>
      <c r="BB4" s="56"/>
      <c r="BC4" s="56"/>
      <c r="BD4" s="56"/>
      <c r="BE4" s="59"/>
      <c r="BF4" s="56"/>
      <c r="BG4" s="56"/>
      <c r="BH4" s="56"/>
      <c r="BI4" s="59"/>
      <c r="BJ4" s="56"/>
      <c r="BK4" s="56"/>
      <c r="BL4" s="56"/>
      <c r="BM4" s="59"/>
      <c r="BN4" s="56"/>
      <c r="BO4" s="56"/>
      <c r="BP4" s="59"/>
    </row>
    <row r="5" spans="2:44" ht="15.75" hidden="1" thickBot="1">
      <c r="B5" s="202" t="s">
        <v>16</v>
      </c>
      <c r="C5" s="203" t="s">
        <v>17</v>
      </c>
      <c r="K5" s="63" t="s">
        <v>73</v>
      </c>
      <c r="Q5" s="63" t="s">
        <v>15</v>
      </c>
      <c r="R5" s="63" t="s">
        <v>192</v>
      </c>
      <c r="S5" s="63">
        <v>125</v>
      </c>
      <c r="U5" s="204" t="s">
        <v>18</v>
      </c>
      <c r="V5" s="204" t="s">
        <v>193</v>
      </c>
      <c r="W5" s="204" t="s">
        <v>18</v>
      </c>
      <c r="X5" s="204" t="s">
        <v>18</v>
      </c>
      <c r="Y5" s="204" t="s">
        <v>25</v>
      </c>
      <c r="Z5" s="204" t="s">
        <v>194</v>
      </c>
      <c r="AA5" s="71" t="s">
        <v>114</v>
      </c>
      <c r="AB5" s="71" t="s">
        <v>114</v>
      </c>
      <c r="AH5" s="73" t="s">
        <v>195</v>
      </c>
      <c r="AO5" s="71" t="s">
        <v>114</v>
      </c>
      <c r="AP5" s="71" t="s">
        <v>114</v>
      </c>
      <c r="AQ5" s="71"/>
      <c r="AR5" s="71" t="s">
        <v>114</v>
      </c>
    </row>
    <row r="6" spans="2:44" ht="15.75" hidden="1" thickBot="1">
      <c r="B6" s="202" t="s">
        <v>183</v>
      </c>
      <c r="C6" s="203" t="s">
        <v>184</v>
      </c>
      <c r="K6" s="63" t="s">
        <v>196</v>
      </c>
      <c r="Q6" s="63" t="s">
        <v>197</v>
      </c>
      <c r="R6" s="63" t="s">
        <v>198</v>
      </c>
      <c r="S6" s="63">
        <v>200</v>
      </c>
      <c r="U6" s="204" t="s">
        <v>199</v>
      </c>
      <c r="V6" s="204" t="s">
        <v>200</v>
      </c>
      <c r="W6" s="204" t="s">
        <v>199</v>
      </c>
      <c r="X6" s="204" t="s">
        <v>199</v>
      </c>
      <c r="Y6" s="204" t="s">
        <v>201</v>
      </c>
      <c r="Z6" s="204" t="s">
        <v>202</v>
      </c>
      <c r="AA6" s="71" t="s">
        <v>47</v>
      </c>
      <c r="AB6" s="71" t="s">
        <v>47</v>
      </c>
      <c r="AH6" s="73" t="s">
        <v>203</v>
      </c>
      <c r="AO6" s="71" t="s">
        <v>47</v>
      </c>
      <c r="AP6" s="71" t="s">
        <v>47</v>
      </c>
      <c r="AQ6" s="71"/>
      <c r="AR6" s="71" t="s">
        <v>47</v>
      </c>
    </row>
    <row r="7" spans="2:26" ht="15.75" hidden="1" thickBot="1">
      <c r="B7" s="202" t="s">
        <v>204</v>
      </c>
      <c r="C7" s="203" t="s">
        <v>205</v>
      </c>
      <c r="K7" s="63" t="s">
        <v>206</v>
      </c>
      <c r="Q7" s="63" t="s">
        <v>207</v>
      </c>
      <c r="S7" s="63">
        <v>250</v>
      </c>
      <c r="U7" s="204" t="s">
        <v>208</v>
      </c>
      <c r="V7" s="204"/>
      <c r="W7" s="204" t="s">
        <v>208</v>
      </c>
      <c r="X7" s="204" t="s">
        <v>208</v>
      </c>
      <c r="Y7" s="204" t="s">
        <v>209</v>
      </c>
      <c r="Z7" s="204"/>
    </row>
    <row r="8" spans="2:25" ht="15.75" hidden="1" thickBot="1">
      <c r="B8" s="202" t="s">
        <v>210</v>
      </c>
      <c r="C8" s="203" t="s">
        <v>211</v>
      </c>
      <c r="K8" s="63" t="s">
        <v>212</v>
      </c>
      <c r="Q8" s="63" t="s">
        <v>34</v>
      </c>
      <c r="S8" s="63" t="s">
        <v>213</v>
      </c>
      <c r="U8" s="71" t="s">
        <v>155</v>
      </c>
      <c r="V8" s="71" t="s">
        <v>155</v>
      </c>
      <c r="W8" s="71" t="s">
        <v>155</v>
      </c>
      <c r="X8" s="71" t="s">
        <v>214</v>
      </c>
      <c r="Y8" s="204" t="s">
        <v>215</v>
      </c>
    </row>
    <row r="9" spans="2:26" ht="15.75" hidden="1" thickBot="1">
      <c r="B9" s="202" t="s">
        <v>216</v>
      </c>
      <c r="C9" s="203" t="s">
        <v>217</v>
      </c>
      <c r="K9" s="63" t="s">
        <v>218</v>
      </c>
      <c r="Q9" s="63" t="s">
        <v>20</v>
      </c>
      <c r="S9" s="63">
        <v>300</v>
      </c>
      <c r="U9" s="205" t="s">
        <v>219</v>
      </c>
      <c r="V9" s="205" t="s">
        <v>219</v>
      </c>
      <c r="W9" s="205" t="s">
        <v>219</v>
      </c>
      <c r="X9" s="71" t="s">
        <v>155</v>
      </c>
      <c r="Y9" s="71" t="s">
        <v>155</v>
      </c>
      <c r="Z9" s="71" t="s">
        <v>155</v>
      </c>
    </row>
    <row r="10" spans="2:26" ht="15.75" hidden="1" thickBot="1">
      <c r="B10" s="202" t="s">
        <v>220</v>
      </c>
      <c r="C10" s="203" t="s">
        <v>22</v>
      </c>
      <c r="K10" s="63" t="s">
        <v>221</v>
      </c>
      <c r="Q10" s="63" t="s">
        <v>222</v>
      </c>
      <c r="S10" s="63" t="s">
        <v>223</v>
      </c>
      <c r="U10" s="205" t="s">
        <v>219</v>
      </c>
      <c r="V10" s="205" t="s">
        <v>219</v>
      </c>
      <c r="W10" s="205" t="s">
        <v>219</v>
      </c>
      <c r="X10" s="205" t="s">
        <v>219</v>
      </c>
      <c r="Y10" s="205" t="s">
        <v>219</v>
      </c>
      <c r="Z10" s="205" t="s">
        <v>219</v>
      </c>
    </row>
    <row r="11" spans="2:26" ht="15.75" hidden="1" thickBot="1">
      <c r="B11" s="202" t="s">
        <v>224</v>
      </c>
      <c r="C11" s="203" t="s">
        <v>72</v>
      </c>
      <c r="K11" s="63" t="s">
        <v>70</v>
      </c>
      <c r="Q11" s="63" t="s">
        <v>180</v>
      </c>
      <c r="S11" s="206" t="s">
        <v>225</v>
      </c>
      <c r="U11" s="205" t="s">
        <v>219</v>
      </c>
      <c r="V11" s="205" t="s">
        <v>219</v>
      </c>
      <c r="W11" s="205" t="s">
        <v>219</v>
      </c>
      <c r="X11" s="205" t="s">
        <v>219</v>
      </c>
      <c r="Y11" s="205" t="s">
        <v>219</v>
      </c>
      <c r="Z11" s="205" t="s">
        <v>219</v>
      </c>
    </row>
    <row r="12" spans="2:28" ht="15.75" hidden="1" thickBot="1">
      <c r="B12" s="207" t="s">
        <v>219</v>
      </c>
      <c r="C12" s="208" t="s">
        <v>219</v>
      </c>
      <c r="K12" s="63" t="s">
        <v>226</v>
      </c>
      <c r="Q12" s="63" t="s">
        <v>186</v>
      </c>
      <c r="S12" s="206" t="s">
        <v>227</v>
      </c>
      <c r="U12" s="205" t="s">
        <v>219</v>
      </c>
      <c r="V12" s="205" t="s">
        <v>219</v>
      </c>
      <c r="W12" s="205" t="s">
        <v>219</v>
      </c>
      <c r="X12" s="205" t="s">
        <v>219</v>
      </c>
      <c r="Y12" s="205" t="s">
        <v>219</v>
      </c>
      <c r="Z12" s="205" t="s">
        <v>219</v>
      </c>
      <c r="AA12" s="205" t="s">
        <v>219</v>
      </c>
      <c r="AB12" s="205" t="s">
        <v>219</v>
      </c>
    </row>
    <row r="13" spans="2:70" ht="48" customHeight="1" thickBot="1">
      <c r="B13" s="209"/>
      <c r="C13" s="210" t="s">
        <v>219</v>
      </c>
      <c r="D13" s="211" t="s">
        <v>219</v>
      </c>
      <c r="E13" s="211" t="s">
        <v>219</v>
      </c>
      <c r="F13" s="212" t="s">
        <v>219</v>
      </c>
      <c r="G13" s="212"/>
      <c r="H13" s="212" t="s">
        <v>219</v>
      </c>
      <c r="I13" s="212" t="s">
        <v>219</v>
      </c>
      <c r="J13" s="212" t="s">
        <v>219</v>
      </c>
      <c r="K13" s="212" t="s">
        <v>219</v>
      </c>
      <c r="L13" s="212" t="s">
        <v>219</v>
      </c>
      <c r="M13" s="212" t="s">
        <v>219</v>
      </c>
      <c r="N13" s="213"/>
      <c r="O13" s="282" t="s">
        <v>228</v>
      </c>
      <c r="P13" s="283"/>
      <c r="Q13" s="284" t="s">
        <v>229</v>
      </c>
      <c r="R13" s="285"/>
      <c r="S13" s="285"/>
      <c r="T13" s="285"/>
      <c r="U13" s="214"/>
      <c r="V13" s="215"/>
      <c r="W13" s="215"/>
      <c r="X13" s="216"/>
      <c r="Y13" s="286" t="s">
        <v>230</v>
      </c>
      <c r="Z13" s="286"/>
      <c r="AA13" s="217"/>
      <c r="AB13" s="201"/>
      <c r="AC13" s="287" t="s">
        <v>231</v>
      </c>
      <c r="AD13" s="288"/>
      <c r="AE13" s="288"/>
      <c r="AF13" s="289"/>
      <c r="AG13" s="290" t="s">
        <v>232</v>
      </c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2"/>
      <c r="AS13" s="218" t="s">
        <v>38</v>
      </c>
      <c r="AT13" s="293" t="s">
        <v>2</v>
      </c>
      <c r="AU13" s="294"/>
      <c r="AV13" s="295"/>
      <c r="AW13" s="296"/>
      <c r="AX13" s="293" t="s">
        <v>233</v>
      </c>
      <c r="AY13" s="294"/>
      <c r="AZ13" s="295"/>
      <c r="BA13" s="296"/>
      <c r="BB13" s="293" t="s">
        <v>234</v>
      </c>
      <c r="BC13" s="294"/>
      <c r="BD13" s="295"/>
      <c r="BE13" s="296"/>
      <c r="BF13" s="293" t="s">
        <v>235</v>
      </c>
      <c r="BG13" s="294"/>
      <c r="BH13" s="295"/>
      <c r="BI13" s="296"/>
      <c r="BJ13" s="293" t="s">
        <v>236</v>
      </c>
      <c r="BK13" s="294"/>
      <c r="BL13" s="295"/>
      <c r="BM13" s="296"/>
      <c r="BN13" s="10" t="s">
        <v>39</v>
      </c>
      <c r="BO13" s="10" t="s">
        <v>40</v>
      </c>
      <c r="BP13" s="10" t="s">
        <v>13</v>
      </c>
      <c r="BQ13" s="275" t="s">
        <v>41</v>
      </c>
      <c r="BR13" s="275" t="s">
        <v>237</v>
      </c>
    </row>
    <row r="14" spans="1:70" s="236" customFormat="1" ht="39" customHeight="1" thickBot="1">
      <c r="A14" s="220" t="s">
        <v>238</v>
      </c>
      <c r="B14" s="220" t="s">
        <v>42</v>
      </c>
      <c r="C14" s="220" t="s">
        <v>11</v>
      </c>
      <c r="D14" s="221" t="s">
        <v>239</v>
      </c>
      <c r="E14" s="221" t="s">
        <v>240</v>
      </c>
      <c r="F14" s="220" t="s">
        <v>60</v>
      </c>
      <c r="G14" s="220" t="s">
        <v>241</v>
      </c>
      <c r="H14" s="220" t="s">
        <v>242</v>
      </c>
      <c r="I14" s="220" t="s">
        <v>243</v>
      </c>
      <c r="J14" s="220" t="s">
        <v>9</v>
      </c>
      <c r="K14" s="220" t="s">
        <v>61</v>
      </c>
      <c r="L14" s="220" t="s">
        <v>244</v>
      </c>
      <c r="M14" s="220" t="s">
        <v>245</v>
      </c>
      <c r="N14" s="220" t="s">
        <v>246</v>
      </c>
      <c r="O14" s="220" t="s">
        <v>0</v>
      </c>
      <c r="P14" s="222" t="s">
        <v>247</v>
      </c>
      <c r="Q14" s="223" t="s">
        <v>248</v>
      </c>
      <c r="R14" s="224" t="s">
        <v>249</v>
      </c>
      <c r="S14" s="220" t="s">
        <v>8</v>
      </c>
      <c r="T14" s="220" t="s">
        <v>250</v>
      </c>
      <c r="U14" s="220" t="s">
        <v>251</v>
      </c>
      <c r="V14" s="220" t="s">
        <v>193</v>
      </c>
      <c r="W14" s="220" t="s">
        <v>36</v>
      </c>
      <c r="X14" s="225" t="s">
        <v>252</v>
      </c>
      <c r="Y14" s="220" t="s">
        <v>253</v>
      </c>
      <c r="Z14" s="225" t="s">
        <v>254</v>
      </c>
      <c r="AA14" s="225" t="s">
        <v>255</v>
      </c>
      <c r="AB14" s="225" t="s">
        <v>256</v>
      </c>
      <c r="AC14" s="225" t="s">
        <v>257</v>
      </c>
      <c r="AD14" s="225" t="s">
        <v>258</v>
      </c>
      <c r="AE14" s="225" t="s">
        <v>259</v>
      </c>
      <c r="AF14" s="225" t="s">
        <v>187</v>
      </c>
      <c r="AG14" s="220" t="s">
        <v>260</v>
      </c>
      <c r="AH14" s="220" t="s">
        <v>261</v>
      </c>
      <c r="AI14" s="220" t="s">
        <v>262</v>
      </c>
      <c r="AJ14" s="220" t="s">
        <v>263</v>
      </c>
      <c r="AK14" s="220" t="s">
        <v>264</v>
      </c>
      <c r="AL14" s="220" t="s">
        <v>265</v>
      </c>
      <c r="AM14" s="220" t="s">
        <v>266</v>
      </c>
      <c r="AN14" s="226" t="s">
        <v>247</v>
      </c>
      <c r="AO14" s="227" t="s">
        <v>267</v>
      </c>
      <c r="AP14" s="228" t="s">
        <v>268</v>
      </c>
      <c r="AQ14" s="229" t="s">
        <v>61</v>
      </c>
      <c r="AR14" s="230" t="s">
        <v>256</v>
      </c>
      <c r="AS14" s="230" t="s">
        <v>43</v>
      </c>
      <c r="AT14" s="231" t="s">
        <v>37</v>
      </c>
      <c r="AU14" s="232" t="s">
        <v>45</v>
      </c>
      <c r="AV14" s="233" t="s">
        <v>38</v>
      </c>
      <c r="AW14" s="234" t="s">
        <v>44</v>
      </c>
      <c r="AX14" s="231" t="s">
        <v>37</v>
      </c>
      <c r="AY14" s="232" t="s">
        <v>45</v>
      </c>
      <c r="AZ14" s="233" t="s">
        <v>38</v>
      </c>
      <c r="BA14" s="234" t="s">
        <v>44</v>
      </c>
      <c r="BB14" s="231" t="s">
        <v>37</v>
      </c>
      <c r="BC14" s="232" t="s">
        <v>45</v>
      </c>
      <c r="BD14" s="233" t="s">
        <v>38</v>
      </c>
      <c r="BE14" s="234" t="s">
        <v>44</v>
      </c>
      <c r="BF14" s="231" t="s">
        <v>37</v>
      </c>
      <c r="BG14" s="232" t="s">
        <v>45</v>
      </c>
      <c r="BH14" s="233" t="s">
        <v>38</v>
      </c>
      <c r="BI14" s="234" t="s">
        <v>44</v>
      </c>
      <c r="BJ14" s="231" t="s">
        <v>37</v>
      </c>
      <c r="BK14" s="232" t="s">
        <v>45</v>
      </c>
      <c r="BL14" s="233" t="s">
        <v>38</v>
      </c>
      <c r="BM14" s="234" t="s">
        <v>44</v>
      </c>
      <c r="BN14" s="235" t="s">
        <v>44</v>
      </c>
      <c r="BO14" s="235" t="s">
        <v>269</v>
      </c>
      <c r="BP14" s="235"/>
      <c r="BQ14" s="276"/>
      <c r="BR14" s="276"/>
    </row>
    <row r="15" spans="1:70" ht="30.75" customHeight="1" thickBot="1">
      <c r="A15" s="107">
        <v>4</v>
      </c>
      <c r="B15" s="37" t="s">
        <v>16</v>
      </c>
      <c r="C15" s="37" t="s">
        <v>17</v>
      </c>
      <c r="D15" s="237" t="s">
        <v>270</v>
      </c>
      <c r="E15" s="237" t="s">
        <v>271</v>
      </c>
      <c r="F15" s="84">
        <v>23988</v>
      </c>
      <c r="G15" s="238">
        <f>(41640-F15)/365</f>
        <v>48.36164383561644</v>
      </c>
      <c r="H15" s="107"/>
      <c r="I15" s="89" t="s">
        <v>94</v>
      </c>
      <c r="J15" s="107">
        <v>100</v>
      </c>
      <c r="K15" s="107" t="s">
        <v>73</v>
      </c>
      <c r="L15" s="239" t="s">
        <v>272</v>
      </c>
      <c r="M15" s="239"/>
      <c r="N15" s="90" t="s">
        <v>95</v>
      </c>
      <c r="O15" s="43" t="s">
        <v>96</v>
      </c>
      <c r="P15" s="240" t="s">
        <v>97</v>
      </c>
      <c r="Q15" s="33" t="s">
        <v>15</v>
      </c>
      <c r="R15" s="241">
        <v>2</v>
      </c>
      <c r="S15" s="34">
        <v>200</v>
      </c>
      <c r="T15" s="34">
        <v>2012</v>
      </c>
      <c r="U15" s="68" t="s">
        <v>18</v>
      </c>
      <c r="V15" s="242" t="s">
        <v>193</v>
      </c>
      <c r="W15" s="68" t="s">
        <v>18</v>
      </c>
      <c r="X15" s="68" t="s">
        <v>18</v>
      </c>
      <c r="Y15" s="68" t="s">
        <v>25</v>
      </c>
      <c r="Z15" s="68"/>
      <c r="AA15" s="68" t="s">
        <v>114</v>
      </c>
      <c r="AB15" s="68" t="s">
        <v>114</v>
      </c>
      <c r="AC15" s="68"/>
      <c r="AD15" s="68"/>
      <c r="AE15" s="68"/>
      <c r="AF15" s="68"/>
      <c r="AG15" s="69" t="s">
        <v>273</v>
      </c>
      <c r="AH15" s="37"/>
      <c r="AI15" s="37" t="s">
        <v>274</v>
      </c>
      <c r="AJ15" s="243" t="s">
        <v>275</v>
      </c>
      <c r="AK15" s="35"/>
      <c r="AL15" s="34" t="s">
        <v>276</v>
      </c>
      <c r="AM15" s="34" t="s">
        <v>277</v>
      </c>
      <c r="AN15" s="244"/>
      <c r="AO15" s="37" t="s">
        <v>155</v>
      </c>
      <c r="AP15" s="37" t="s">
        <v>278</v>
      </c>
      <c r="AQ15" s="62" t="str">
        <f>K15</f>
        <v>A Pos</v>
      </c>
      <c r="AR15" s="70" t="s">
        <v>114</v>
      </c>
      <c r="AS15" s="70">
        <v>1</v>
      </c>
      <c r="AT15" s="61">
        <v>0.397916666666667</v>
      </c>
      <c r="AU15" s="65">
        <v>0.003472222222222222</v>
      </c>
      <c r="AV15" s="64">
        <v>0.45479166666666665</v>
      </c>
      <c r="AW15" s="66">
        <f>AV15-AT15-AU15</f>
        <v>0.05340277777777745</v>
      </c>
      <c r="AX15" s="65">
        <f>AV15</f>
        <v>0.45479166666666665</v>
      </c>
      <c r="AY15" s="65">
        <v>0.003472222222222222</v>
      </c>
      <c r="AZ15" s="64">
        <v>0.5152546296296296</v>
      </c>
      <c r="BA15" s="66">
        <f>AZ15-AX15-AY15</f>
        <v>0.05699074074074077</v>
      </c>
      <c r="BB15" s="65">
        <f>AZ15</f>
        <v>0.5152546296296296</v>
      </c>
      <c r="BC15" s="65">
        <v>0.003472222222222222</v>
      </c>
      <c r="BD15" s="64">
        <v>0.5760300925925926</v>
      </c>
      <c r="BE15" s="66">
        <f>BD15-BB15-BC15</f>
        <v>0.057303240740740766</v>
      </c>
      <c r="BF15" s="65">
        <f>BD15</f>
        <v>0.5760300925925926</v>
      </c>
      <c r="BG15" s="65">
        <v>0.003472222222222222</v>
      </c>
      <c r="BH15" s="64">
        <v>0.636087962962963</v>
      </c>
      <c r="BI15" s="66">
        <f>BH15-BF15-BG15</f>
        <v>0.056585648148148135</v>
      </c>
      <c r="BJ15" s="65">
        <f>BH15</f>
        <v>0.636087962962963</v>
      </c>
      <c r="BK15" s="65">
        <v>0.003472222222222222</v>
      </c>
      <c r="BL15" s="64">
        <v>0.636087962962963</v>
      </c>
      <c r="BM15" s="66">
        <f>BL15-BJ15-BK15</f>
        <v>-0.003472222222222222</v>
      </c>
      <c r="BN15" s="65">
        <f>BM15+BE15+BA15+AW15+BI15</f>
        <v>0.22081018518518492</v>
      </c>
      <c r="BO15" s="61">
        <v>0</v>
      </c>
      <c r="BP15" s="66">
        <f>BN15+BO15</f>
        <v>0.22081018518518492</v>
      </c>
      <c r="BQ15" s="67"/>
      <c r="BR15" s="67">
        <v>11</v>
      </c>
    </row>
    <row r="16" spans="1:70" ht="30.75" customHeight="1" thickBot="1">
      <c r="A16" s="107">
        <v>10</v>
      </c>
      <c r="B16" s="37" t="s">
        <v>16</v>
      </c>
      <c r="C16" s="37" t="s">
        <v>17</v>
      </c>
      <c r="D16" s="237" t="s">
        <v>279</v>
      </c>
      <c r="E16" s="237" t="s">
        <v>280</v>
      </c>
      <c r="F16" s="245"/>
      <c r="G16" s="238">
        <f>(41640-F16)/365</f>
        <v>114.08219178082192</v>
      </c>
      <c r="H16" s="107" t="s">
        <v>281</v>
      </c>
      <c r="I16" s="246" t="s">
        <v>282</v>
      </c>
      <c r="J16" s="107">
        <v>106</v>
      </c>
      <c r="K16" s="107" t="s">
        <v>98</v>
      </c>
      <c r="L16" s="239" t="s">
        <v>283</v>
      </c>
      <c r="M16" s="239" t="s">
        <v>284</v>
      </c>
      <c r="N16" s="239" t="s">
        <v>285</v>
      </c>
      <c r="O16" s="107" t="s">
        <v>286</v>
      </c>
      <c r="P16" s="247" t="s">
        <v>287</v>
      </c>
      <c r="Q16" s="33" t="s">
        <v>34</v>
      </c>
      <c r="R16" s="241">
        <v>4</v>
      </c>
      <c r="S16" s="34">
        <v>250</v>
      </c>
      <c r="T16" s="34">
        <v>2009</v>
      </c>
      <c r="U16" s="68" t="s">
        <v>18</v>
      </c>
      <c r="V16" s="242" t="s">
        <v>193</v>
      </c>
      <c r="W16" s="68" t="s">
        <v>18</v>
      </c>
      <c r="X16" s="68" t="s">
        <v>18</v>
      </c>
      <c r="Y16" s="68"/>
      <c r="Z16" s="68"/>
      <c r="AA16" s="68" t="s">
        <v>288</v>
      </c>
      <c r="AB16" s="68" t="s">
        <v>288</v>
      </c>
      <c r="AC16" s="68"/>
      <c r="AD16" s="68"/>
      <c r="AE16" s="68"/>
      <c r="AF16" s="68"/>
      <c r="AG16" s="69" t="s">
        <v>289</v>
      </c>
      <c r="AH16" s="37" t="s">
        <v>203</v>
      </c>
      <c r="AI16" s="37" t="s">
        <v>290</v>
      </c>
      <c r="AJ16" s="243" t="s">
        <v>291</v>
      </c>
      <c r="AK16" s="35" t="s">
        <v>292</v>
      </c>
      <c r="AL16" s="34"/>
      <c r="AM16" s="34"/>
      <c r="AN16" s="244"/>
      <c r="AO16" s="37"/>
      <c r="AP16" s="37" t="s">
        <v>293</v>
      </c>
      <c r="AQ16" s="62" t="str">
        <f>K16</f>
        <v>A Neg</v>
      </c>
      <c r="AR16" s="70" t="s">
        <v>114</v>
      </c>
      <c r="AS16" s="70">
        <v>2</v>
      </c>
      <c r="AT16" s="248">
        <v>0.402083333333331</v>
      </c>
      <c r="AU16" s="65">
        <v>0.003472222222222222</v>
      </c>
      <c r="AV16" s="64">
        <v>0.4570254629629629</v>
      </c>
      <c r="AW16" s="66">
        <f>AV16-AT16-AU16</f>
        <v>0.051469907407409685</v>
      </c>
      <c r="AX16" s="65">
        <f>AV16</f>
        <v>0.4570254629629629</v>
      </c>
      <c r="AY16" s="65">
        <v>0.003472222222222222</v>
      </c>
      <c r="AZ16" s="64">
        <v>0.5241435185185185</v>
      </c>
      <c r="BA16" s="66">
        <f>AZ16-AX16-AY16</f>
        <v>0.06364583333333333</v>
      </c>
      <c r="BB16" s="65">
        <f>AZ16</f>
        <v>0.5241435185185185</v>
      </c>
      <c r="BC16" s="65">
        <v>0.003472222222222222</v>
      </c>
      <c r="BD16" s="64">
        <v>0.5891087962962963</v>
      </c>
      <c r="BE16" s="66">
        <f>BD16-BB16-BC16</f>
        <v>0.061493055555555606</v>
      </c>
      <c r="BF16" s="65">
        <f>BD16</f>
        <v>0.5891087962962963</v>
      </c>
      <c r="BG16" s="65">
        <v>0.003472222222222222</v>
      </c>
      <c r="BH16" s="64">
        <v>0.6565277777777777</v>
      </c>
      <c r="BI16" s="66">
        <f>BH16-BF16-BG16</f>
        <v>0.06394675925925918</v>
      </c>
      <c r="BJ16" s="65">
        <f>BH16</f>
        <v>0.6565277777777777</v>
      </c>
      <c r="BK16" s="65">
        <v>0.003472222222222222</v>
      </c>
      <c r="BL16" s="64">
        <v>0.6565277777777777</v>
      </c>
      <c r="BM16" s="66">
        <f>BL16-BJ16-BK16</f>
        <v>-0.003472222222222222</v>
      </c>
      <c r="BN16" s="65">
        <f>BM16+BE16+BA16+AW16+BI16</f>
        <v>0.2370833333333356</v>
      </c>
      <c r="BO16" s="61">
        <v>0.013888888888888888</v>
      </c>
      <c r="BP16" s="66">
        <f>BN16+BO16</f>
        <v>0.2509722222222245</v>
      </c>
      <c r="BQ16" s="67"/>
      <c r="BR16" s="67">
        <v>9</v>
      </c>
    </row>
    <row r="17" spans="1:70" ht="30.75" customHeight="1" thickBot="1">
      <c r="A17" s="107">
        <v>18</v>
      </c>
      <c r="B17" s="37" t="s">
        <v>16</v>
      </c>
      <c r="C17" s="37" t="s">
        <v>17</v>
      </c>
      <c r="D17" s="237" t="s">
        <v>294</v>
      </c>
      <c r="E17" s="237" t="s">
        <v>295</v>
      </c>
      <c r="F17" s="245">
        <v>23716</v>
      </c>
      <c r="G17" s="238">
        <f>(41640-F17)/365</f>
        <v>49.106849315068494</v>
      </c>
      <c r="H17" s="107" t="s">
        <v>296</v>
      </c>
      <c r="I17" s="246" t="s">
        <v>126</v>
      </c>
      <c r="J17" s="107">
        <v>102</v>
      </c>
      <c r="K17" s="107" t="s">
        <v>73</v>
      </c>
      <c r="L17" s="239" t="s">
        <v>297</v>
      </c>
      <c r="M17" s="239" t="s">
        <v>298</v>
      </c>
      <c r="N17" s="239" t="s">
        <v>299</v>
      </c>
      <c r="O17" s="107" t="s">
        <v>127</v>
      </c>
      <c r="P17" s="247" t="s">
        <v>300</v>
      </c>
      <c r="Q17" s="33" t="s">
        <v>15</v>
      </c>
      <c r="R17" s="241">
        <v>4</v>
      </c>
      <c r="S17" s="34">
        <v>350</v>
      </c>
      <c r="T17" s="34">
        <v>2013</v>
      </c>
      <c r="U17" s="68" t="s">
        <v>18</v>
      </c>
      <c r="V17" s="242" t="s">
        <v>193</v>
      </c>
      <c r="W17" s="68" t="s">
        <v>18</v>
      </c>
      <c r="X17" s="68" t="s">
        <v>18</v>
      </c>
      <c r="Y17" s="68" t="s">
        <v>25</v>
      </c>
      <c r="Z17" s="68" t="s">
        <v>194</v>
      </c>
      <c r="AA17" s="68" t="s">
        <v>114</v>
      </c>
      <c r="AB17" s="68" t="s">
        <v>114</v>
      </c>
      <c r="AC17" s="68"/>
      <c r="AD17" s="68"/>
      <c r="AE17" s="68"/>
      <c r="AF17" s="68"/>
      <c r="AG17" s="69" t="s">
        <v>301</v>
      </c>
      <c r="AH17" s="37"/>
      <c r="AI17" s="37" t="s">
        <v>302</v>
      </c>
      <c r="AJ17" s="243" t="s">
        <v>303</v>
      </c>
      <c r="AK17" s="35" t="s">
        <v>304</v>
      </c>
      <c r="AL17" s="34" t="s">
        <v>127</v>
      </c>
      <c r="AM17" s="34"/>
      <c r="AN17" s="244" t="s">
        <v>305</v>
      </c>
      <c r="AO17" s="37" t="s">
        <v>278</v>
      </c>
      <c r="AP17" s="37" t="s">
        <v>278</v>
      </c>
      <c r="AQ17" s="62" t="str">
        <f>K17</f>
        <v>A Pos</v>
      </c>
      <c r="AR17" s="70" t="s">
        <v>288</v>
      </c>
      <c r="AS17" s="70" t="s">
        <v>3</v>
      </c>
      <c r="AT17" s="248">
        <v>0.404861111111111</v>
      </c>
      <c r="AU17" s="65">
        <v>0.003472222222222222</v>
      </c>
      <c r="AV17" s="64">
        <v>0.5035185185185186</v>
      </c>
      <c r="AW17" s="66">
        <f>AV17-AT17-AU17</f>
        <v>0.09518518518518536</v>
      </c>
      <c r="AX17" s="65">
        <f>AV17</f>
        <v>0.5035185185185186</v>
      </c>
      <c r="AY17" s="65">
        <v>0.003472222222222222</v>
      </c>
      <c r="AZ17" s="64">
        <v>0.5035185185185186</v>
      </c>
      <c r="BA17" s="66">
        <f>AZ17-AX17-AY17</f>
        <v>-0.003472222222222222</v>
      </c>
      <c r="BB17" s="65">
        <f>AZ17</f>
        <v>0.5035185185185186</v>
      </c>
      <c r="BC17" s="65">
        <v>0.003472222222222222</v>
      </c>
      <c r="BD17" s="64">
        <v>0.5035185185185186</v>
      </c>
      <c r="BE17" s="66">
        <f>BD17-BB17-BC17</f>
        <v>-0.003472222222222222</v>
      </c>
      <c r="BF17" s="65">
        <f>BD17</f>
        <v>0.5035185185185186</v>
      </c>
      <c r="BG17" s="65">
        <v>0.003472222222222222</v>
      </c>
      <c r="BH17" s="64">
        <v>0.5035185185185186</v>
      </c>
      <c r="BI17" s="66">
        <f>BH17-BF17-BG17</f>
        <v>-0.003472222222222222</v>
      </c>
      <c r="BJ17" s="65">
        <f>BH17</f>
        <v>0.5035185185185186</v>
      </c>
      <c r="BK17" s="65">
        <v>0.003472222222222222</v>
      </c>
      <c r="BL17" s="64">
        <v>0.5035185185185186</v>
      </c>
      <c r="BM17" s="66">
        <f>BL17-BJ17-BK17</f>
        <v>-0.003472222222222222</v>
      </c>
      <c r="BN17" s="65">
        <f>BM17+BE17+BA17+AW17+BI17</f>
        <v>0.08129629629629646</v>
      </c>
      <c r="BO17" s="61">
        <v>0</v>
      </c>
      <c r="BP17" s="66">
        <f>BN17+BO17</f>
        <v>0.08129629629629646</v>
      </c>
      <c r="BQ17" s="67">
        <v>1</v>
      </c>
      <c r="BR17" s="67">
        <v>1</v>
      </c>
    </row>
    <row r="18" spans="1:70" ht="30.75" customHeight="1" hidden="1">
      <c r="A18" s="107">
        <v>16</v>
      </c>
      <c r="B18" s="37" t="s">
        <v>16</v>
      </c>
      <c r="C18" s="37" t="s">
        <v>72</v>
      </c>
      <c r="D18" s="237" t="s">
        <v>306</v>
      </c>
      <c r="E18" s="237" t="s">
        <v>307</v>
      </c>
      <c r="F18" s="245">
        <v>23450</v>
      </c>
      <c r="G18" s="238">
        <f>(41640-F18)/365</f>
        <v>49.83561643835616</v>
      </c>
      <c r="H18" s="107" t="s">
        <v>308</v>
      </c>
      <c r="I18" s="246" t="s">
        <v>309</v>
      </c>
      <c r="J18" s="107">
        <v>105</v>
      </c>
      <c r="K18" s="107" t="s">
        <v>310</v>
      </c>
      <c r="L18" s="239" t="s">
        <v>311</v>
      </c>
      <c r="M18" s="239" t="s">
        <v>312</v>
      </c>
      <c r="N18" s="239"/>
      <c r="O18" s="107" t="s">
        <v>313</v>
      </c>
      <c r="P18" s="247" t="s">
        <v>111</v>
      </c>
      <c r="Q18" s="33" t="s">
        <v>15</v>
      </c>
      <c r="R18" s="241">
        <v>2</v>
      </c>
      <c r="S18" s="34">
        <v>200</v>
      </c>
      <c r="T18" s="34"/>
      <c r="U18" s="68" t="s">
        <v>18</v>
      </c>
      <c r="V18" s="242" t="s">
        <v>193</v>
      </c>
      <c r="W18" s="68"/>
      <c r="X18" s="68"/>
      <c r="Y18" s="68"/>
      <c r="Z18" s="249" t="s">
        <v>219</v>
      </c>
      <c r="AA18" s="68" t="s">
        <v>114</v>
      </c>
      <c r="AB18" s="68" t="s">
        <v>314</v>
      </c>
      <c r="AC18" s="68"/>
      <c r="AD18" s="68"/>
      <c r="AE18" s="68"/>
      <c r="AF18" s="68"/>
      <c r="AG18" s="69" t="s">
        <v>315</v>
      </c>
      <c r="AH18" s="37" t="s">
        <v>203</v>
      </c>
      <c r="AI18" s="37"/>
      <c r="AJ18" s="243"/>
      <c r="AK18" s="35"/>
      <c r="AL18" s="34"/>
      <c r="AM18" s="34"/>
      <c r="AN18" s="244"/>
      <c r="AO18" s="37"/>
      <c r="AP18" s="37" t="s">
        <v>316</v>
      </c>
      <c r="AQ18" s="62" t="str">
        <f>K18</f>
        <v>A pos</v>
      </c>
      <c r="AR18" s="70" t="s">
        <v>114</v>
      </c>
      <c r="AS18" s="70" t="s">
        <v>3</v>
      </c>
      <c r="AT18" s="61">
        <v>0.404166666666667</v>
      </c>
      <c r="AU18" s="65">
        <v>0.003472222222222222</v>
      </c>
      <c r="AV18" s="64">
        <v>0.6505787037037037</v>
      </c>
      <c r="AW18" s="66">
        <f>AV18-AT18-AU18</f>
        <v>0.24293981481481453</v>
      </c>
      <c r="AX18" s="65">
        <f>AV18</f>
        <v>0.6505787037037037</v>
      </c>
      <c r="AY18" s="65">
        <v>0.003472222222222222</v>
      </c>
      <c r="AZ18" s="64">
        <v>0.6505787037037037</v>
      </c>
      <c r="BA18" s="66">
        <f>AZ18-AX18-AY18</f>
        <v>-0.003472222222222222</v>
      </c>
      <c r="BB18" s="65">
        <f>AZ18</f>
        <v>0.6505787037037037</v>
      </c>
      <c r="BC18" s="65">
        <v>0.003472222222222222</v>
      </c>
      <c r="BD18" s="64">
        <v>0.6505787037037037</v>
      </c>
      <c r="BE18" s="66">
        <f>BD18-BB18-BC18</f>
        <v>-0.003472222222222222</v>
      </c>
      <c r="BF18" s="65">
        <f>BD18</f>
        <v>0.6505787037037037</v>
      </c>
      <c r="BG18" s="65">
        <v>0.003472222222222222</v>
      </c>
      <c r="BH18" s="64">
        <v>0.6505787037037037</v>
      </c>
      <c r="BI18" s="66">
        <f>BH18-BF18-BG18</f>
        <v>-0.003472222222222222</v>
      </c>
      <c r="BJ18" s="65">
        <f>BH18</f>
        <v>0.6505787037037037</v>
      </c>
      <c r="BK18" s="65">
        <v>0.003472222222222222</v>
      </c>
      <c r="BL18" s="64">
        <v>0.6505787037037037</v>
      </c>
      <c r="BM18" s="66">
        <f>BL18-BJ18-BK18</f>
        <v>-0.003472222222222222</v>
      </c>
      <c r="BN18" s="65">
        <f>BM18+BE18+BA18+AW18+BI18</f>
        <v>0.22905092592592566</v>
      </c>
      <c r="BO18" s="61">
        <v>0</v>
      </c>
      <c r="BP18" s="66">
        <f>BN18+BO18</f>
        <v>0.22905092592592566</v>
      </c>
      <c r="BQ18" s="67">
        <v>1</v>
      </c>
      <c r="BR18" s="67">
        <v>1</v>
      </c>
    </row>
    <row r="19" spans="1:70" ht="30.75" customHeight="1" hidden="1">
      <c r="A19" s="107">
        <v>14</v>
      </c>
      <c r="B19" s="37" t="s">
        <v>16</v>
      </c>
      <c r="C19" s="37" t="s">
        <v>72</v>
      </c>
      <c r="D19" s="237" t="s">
        <v>317</v>
      </c>
      <c r="E19" s="237" t="s">
        <v>318</v>
      </c>
      <c r="F19" s="250">
        <v>26020</v>
      </c>
      <c r="G19" s="238">
        <f>(41640-F19)/365</f>
        <v>42.794520547945204</v>
      </c>
      <c r="H19" s="107" t="s">
        <v>319</v>
      </c>
      <c r="I19" s="246" t="s">
        <v>320</v>
      </c>
      <c r="J19" s="107">
        <v>104</v>
      </c>
      <c r="K19" s="107" t="s">
        <v>70</v>
      </c>
      <c r="L19" s="239"/>
      <c r="M19" s="239"/>
      <c r="N19" s="239" t="s">
        <v>71</v>
      </c>
      <c r="O19" s="107" t="s">
        <v>321</v>
      </c>
      <c r="P19" s="247" t="s">
        <v>322</v>
      </c>
      <c r="Q19" s="33" t="s">
        <v>15</v>
      </c>
      <c r="R19" s="241">
        <v>4</v>
      </c>
      <c r="S19" s="34" t="s">
        <v>69</v>
      </c>
      <c r="T19" s="34"/>
      <c r="U19" s="68" t="s">
        <v>18</v>
      </c>
      <c r="V19" s="242" t="s">
        <v>193</v>
      </c>
      <c r="W19" s="68"/>
      <c r="X19" s="68"/>
      <c r="Y19" s="68"/>
      <c r="Z19" s="249" t="s">
        <v>219</v>
      </c>
      <c r="AA19" s="68" t="s">
        <v>114</v>
      </c>
      <c r="AB19" s="68" t="s">
        <v>114</v>
      </c>
      <c r="AC19" s="68"/>
      <c r="AD19" s="68"/>
      <c r="AE19" s="68"/>
      <c r="AF19" s="68"/>
      <c r="AG19" s="69" t="s">
        <v>323</v>
      </c>
      <c r="AH19" s="37"/>
      <c r="AI19" s="37" t="s">
        <v>324</v>
      </c>
      <c r="AJ19" s="243"/>
      <c r="AK19" s="35"/>
      <c r="AL19" s="34"/>
      <c r="AM19" s="34"/>
      <c r="AN19" s="244" t="s">
        <v>325</v>
      </c>
      <c r="AO19" s="37" t="s">
        <v>155</v>
      </c>
      <c r="AP19" s="37" t="s">
        <v>47</v>
      </c>
      <c r="AQ19" s="62" t="str">
        <f>K19</f>
        <v>O Pos</v>
      </c>
      <c r="AR19" s="70" t="s">
        <v>114</v>
      </c>
      <c r="AS19" s="70" t="s">
        <v>3</v>
      </c>
      <c r="AT19" s="248">
        <v>0.40347222222222223</v>
      </c>
      <c r="AU19" s="65">
        <v>0.003472222222222222</v>
      </c>
      <c r="AV19" s="64"/>
      <c r="AW19" s="66">
        <f>AV19-AT19-AU19</f>
        <v>-0.40694444444444444</v>
      </c>
      <c r="AX19" s="65">
        <f>AV19</f>
        <v>0</v>
      </c>
      <c r="AY19" s="65">
        <v>0.003472222222222222</v>
      </c>
      <c r="AZ19" s="64"/>
      <c r="BA19" s="66">
        <f>AZ19-AX19-AY19</f>
        <v>-0.003472222222222222</v>
      </c>
      <c r="BB19" s="65">
        <f>AZ19</f>
        <v>0</v>
      </c>
      <c r="BC19" s="65">
        <v>0.003472222222222222</v>
      </c>
      <c r="BD19" s="64"/>
      <c r="BE19" s="66">
        <f>BD19-BB19-BC19</f>
        <v>-0.003472222222222222</v>
      </c>
      <c r="BF19" s="65">
        <f>BD19</f>
        <v>0</v>
      </c>
      <c r="BG19" s="65">
        <v>0.003472222222222222</v>
      </c>
      <c r="BH19" s="64"/>
      <c r="BI19" s="66">
        <f>BH19-BF19-BG19</f>
        <v>-0.003472222222222222</v>
      </c>
      <c r="BJ19" s="65">
        <f>BH19</f>
        <v>0</v>
      </c>
      <c r="BK19" s="65">
        <v>0.003472222222222222</v>
      </c>
      <c r="BL19" s="64"/>
      <c r="BM19" s="66">
        <f>BL19-BJ19-BK19</f>
        <v>-0.003472222222222222</v>
      </c>
      <c r="BN19" s="65">
        <f>BM19+BE19+BA19+AW19+BI19</f>
        <v>-0.42083333333333334</v>
      </c>
      <c r="BO19" s="61">
        <v>0</v>
      </c>
      <c r="BP19" s="66">
        <f>BN19+BO19</f>
        <v>-0.42083333333333334</v>
      </c>
      <c r="BQ19" s="67">
        <v>0</v>
      </c>
      <c r="BR19" s="67">
        <v>1</v>
      </c>
    </row>
    <row r="20" spans="1:70" ht="9.75" customHeight="1" thickBot="1">
      <c r="A20" s="107"/>
      <c r="B20" s="37"/>
      <c r="C20" s="37"/>
      <c r="D20" s="237"/>
      <c r="E20" s="237"/>
      <c r="F20" s="251"/>
      <c r="G20" s="238"/>
      <c r="H20" s="107"/>
      <c r="I20" s="246"/>
      <c r="J20" s="107"/>
      <c r="K20" s="107"/>
      <c r="L20" s="239"/>
      <c r="M20" s="239"/>
      <c r="N20" s="239"/>
      <c r="O20" s="107"/>
      <c r="P20" s="247"/>
      <c r="Q20" s="33"/>
      <c r="R20" s="241"/>
      <c r="S20" s="34"/>
      <c r="T20" s="34"/>
      <c r="U20" s="68"/>
      <c r="V20" s="242"/>
      <c r="W20" s="68"/>
      <c r="X20" s="68"/>
      <c r="Y20" s="68"/>
      <c r="Z20" s="249"/>
      <c r="AA20" s="68"/>
      <c r="AB20" s="68"/>
      <c r="AC20" s="68"/>
      <c r="AD20" s="68"/>
      <c r="AE20" s="68"/>
      <c r="AF20" s="68"/>
      <c r="AG20" s="69"/>
      <c r="AH20" s="37"/>
      <c r="AI20" s="37"/>
      <c r="AJ20" s="243"/>
      <c r="AK20" s="35"/>
      <c r="AL20" s="34"/>
      <c r="AM20" s="34"/>
      <c r="AN20" s="244"/>
      <c r="AO20" s="37"/>
      <c r="AP20" s="37"/>
      <c r="AQ20" s="62"/>
      <c r="AR20" s="70"/>
      <c r="AS20" s="252" t="s">
        <v>219</v>
      </c>
      <c r="AT20" s="253"/>
      <c r="AU20" s="65"/>
      <c r="AV20" s="64"/>
      <c r="AW20" s="66"/>
      <c r="AX20" s="65"/>
      <c r="AY20" s="65"/>
      <c r="AZ20" s="64"/>
      <c r="BA20" s="66"/>
      <c r="BB20" s="65"/>
      <c r="BC20" s="65"/>
      <c r="BD20" s="64"/>
      <c r="BE20" s="66"/>
      <c r="BF20" s="65"/>
      <c r="BG20" s="65"/>
      <c r="BH20" s="64"/>
      <c r="BI20" s="66"/>
      <c r="BJ20" s="65"/>
      <c r="BK20" s="65"/>
      <c r="BL20" s="64"/>
      <c r="BM20" s="66"/>
      <c r="BN20" s="65"/>
      <c r="BO20" s="61"/>
      <c r="BP20" s="66"/>
      <c r="BQ20" s="67"/>
      <c r="BR20" s="67"/>
    </row>
    <row r="21" spans="1:70" ht="30.75" customHeight="1" thickBot="1">
      <c r="A21" s="107">
        <v>2</v>
      </c>
      <c r="B21" s="37" t="s">
        <v>220</v>
      </c>
      <c r="C21" s="37" t="s">
        <v>22</v>
      </c>
      <c r="D21" s="237" t="s">
        <v>326</v>
      </c>
      <c r="E21" s="237" t="s">
        <v>327</v>
      </c>
      <c r="F21" s="245">
        <v>27032</v>
      </c>
      <c r="G21" s="238">
        <f aca="true" t="shared" si="0" ref="G21:G38">(41640-F21)/365</f>
        <v>40.02191780821918</v>
      </c>
      <c r="H21" s="107" t="s">
        <v>328</v>
      </c>
      <c r="I21" s="246" t="s">
        <v>329</v>
      </c>
      <c r="J21" s="107">
        <v>39</v>
      </c>
      <c r="K21" s="107"/>
      <c r="L21" s="239"/>
      <c r="M21" s="239"/>
      <c r="N21" s="239" t="s">
        <v>330</v>
      </c>
      <c r="O21" s="107" t="s">
        <v>331</v>
      </c>
      <c r="P21" s="247" t="s">
        <v>332</v>
      </c>
      <c r="Q21" s="33" t="s">
        <v>15</v>
      </c>
      <c r="R21" s="241">
        <v>2</v>
      </c>
      <c r="S21" s="34">
        <v>300</v>
      </c>
      <c r="T21" s="34">
        <v>2012</v>
      </c>
      <c r="U21" s="68" t="s">
        <v>19</v>
      </c>
      <c r="V21" s="242" t="s">
        <v>193</v>
      </c>
      <c r="W21" s="68" t="s">
        <v>19</v>
      </c>
      <c r="X21" s="68"/>
      <c r="Y21" s="68" t="s">
        <v>333</v>
      </c>
      <c r="Z21" s="68"/>
      <c r="AA21" s="68"/>
      <c r="AB21" s="68"/>
      <c r="AC21" s="68"/>
      <c r="AD21" s="68"/>
      <c r="AE21" s="68"/>
      <c r="AF21" s="68"/>
      <c r="AG21" s="69" t="s">
        <v>334</v>
      </c>
      <c r="AH21" s="37" t="s">
        <v>203</v>
      </c>
      <c r="AI21" s="37" t="s">
        <v>302</v>
      </c>
      <c r="AJ21" s="243" t="s">
        <v>335</v>
      </c>
      <c r="AK21" s="35" t="s">
        <v>336</v>
      </c>
      <c r="AL21" s="34" t="s">
        <v>178</v>
      </c>
      <c r="AM21" s="34" t="s">
        <v>337</v>
      </c>
      <c r="AN21" s="244" t="s">
        <v>338</v>
      </c>
      <c r="AO21" s="37" t="s">
        <v>155</v>
      </c>
      <c r="AP21" s="37" t="s">
        <v>47</v>
      </c>
      <c r="AQ21" s="62">
        <f aca="true" t="shared" si="1" ref="AQ21:AQ38">K21</f>
        <v>0</v>
      </c>
      <c r="AR21" s="70" t="s">
        <v>47</v>
      </c>
      <c r="AS21" s="70">
        <v>1</v>
      </c>
      <c r="AT21" s="61">
        <v>0.3965277777777778</v>
      </c>
      <c r="AU21" s="65">
        <v>0</v>
      </c>
      <c r="AV21" s="64">
        <v>0.44581018518518517</v>
      </c>
      <c r="AW21" s="66">
        <f aca="true" t="shared" si="2" ref="AW21:AW38">AV21-AT21-AU21</f>
        <v>0.04928240740740736</v>
      </c>
      <c r="AX21" s="65">
        <f aca="true" t="shared" si="3" ref="AX21:AX38">AV21</f>
        <v>0.44581018518518517</v>
      </c>
      <c r="AY21" s="65">
        <v>0.003472222222222222</v>
      </c>
      <c r="AZ21" s="64">
        <v>0.4988657407407407</v>
      </c>
      <c r="BA21" s="66">
        <f aca="true" t="shared" si="4" ref="BA21:BA38">AZ21-AX21-AY21</f>
        <v>0.0495833333333333</v>
      </c>
      <c r="BB21" s="65">
        <f aca="true" t="shared" si="5" ref="BB21:BB38">AZ21</f>
        <v>0.4988657407407407</v>
      </c>
      <c r="BC21" s="65">
        <v>0.003472222222222222</v>
      </c>
      <c r="BD21" s="64">
        <v>0.5529282407407408</v>
      </c>
      <c r="BE21" s="66">
        <f aca="true" t="shared" si="6" ref="BE21:BE38">BD21-BB21-BC21</f>
        <v>0.050590277777777845</v>
      </c>
      <c r="BF21" s="65">
        <f aca="true" t="shared" si="7" ref="BF21:BF38">BD21</f>
        <v>0.5529282407407408</v>
      </c>
      <c r="BG21" s="65">
        <v>0.003472222222222222</v>
      </c>
      <c r="BH21" s="64">
        <v>0.6079861111111111</v>
      </c>
      <c r="BI21" s="66">
        <f aca="true" t="shared" si="8" ref="BI21:BI38">BH21-BF21-BG21</f>
        <v>0.05158564814814813</v>
      </c>
      <c r="BJ21" s="65">
        <f aca="true" t="shared" si="9" ref="BJ21:BJ38">BH21</f>
        <v>0.6079861111111111</v>
      </c>
      <c r="BK21" s="61">
        <v>0</v>
      </c>
      <c r="BL21" s="64">
        <v>0.6079861111111111</v>
      </c>
      <c r="BM21" s="66">
        <f aca="true" t="shared" si="10" ref="BM21:BM38">BL21-BJ21-BK21</f>
        <v>0</v>
      </c>
      <c r="BN21" s="65">
        <f aca="true" t="shared" si="11" ref="BN21:BN38">BM21+BE21+BA21+AW21+BI21</f>
        <v>0.20104166666666662</v>
      </c>
      <c r="BO21" s="61">
        <v>0</v>
      </c>
      <c r="BP21" s="66">
        <f aca="true" t="shared" si="12" ref="BP21:BP38">BN21+BO21</f>
        <v>0.20104166666666662</v>
      </c>
      <c r="BQ21" s="67"/>
      <c r="BR21" s="67">
        <v>21</v>
      </c>
    </row>
    <row r="22" spans="1:70" ht="30.75" customHeight="1" hidden="1">
      <c r="A22" s="107">
        <v>6</v>
      </c>
      <c r="B22" s="37" t="s">
        <v>204</v>
      </c>
      <c r="C22" s="37" t="s">
        <v>205</v>
      </c>
      <c r="D22" s="237" t="s">
        <v>339</v>
      </c>
      <c r="E22" s="237" t="s">
        <v>340</v>
      </c>
      <c r="F22" s="245">
        <v>29086</v>
      </c>
      <c r="G22" s="238">
        <f t="shared" si="0"/>
        <v>34.394520547945206</v>
      </c>
      <c r="H22" s="107" t="s">
        <v>341</v>
      </c>
      <c r="I22" s="246" t="s">
        <v>342</v>
      </c>
      <c r="J22" s="107">
        <v>113</v>
      </c>
      <c r="K22" s="107" t="s">
        <v>218</v>
      </c>
      <c r="L22" s="239" t="s">
        <v>343</v>
      </c>
      <c r="M22" s="239" t="s">
        <v>344</v>
      </c>
      <c r="N22" s="239" t="s">
        <v>345</v>
      </c>
      <c r="O22" s="107" t="s">
        <v>346</v>
      </c>
      <c r="P22" s="247" t="s">
        <v>347</v>
      </c>
      <c r="Q22" s="33" t="s">
        <v>79</v>
      </c>
      <c r="R22" s="241">
        <v>4</v>
      </c>
      <c r="S22" s="34">
        <v>390</v>
      </c>
      <c r="T22" s="34">
        <v>2010</v>
      </c>
      <c r="U22" s="68" t="s">
        <v>19</v>
      </c>
      <c r="V22" s="242" t="s">
        <v>193</v>
      </c>
      <c r="W22" s="68"/>
      <c r="X22" s="68"/>
      <c r="Y22" s="68"/>
      <c r="Z22" s="68"/>
      <c r="AA22" s="68" t="s">
        <v>288</v>
      </c>
      <c r="AB22" s="68" t="s">
        <v>288</v>
      </c>
      <c r="AC22" s="68"/>
      <c r="AD22" s="68"/>
      <c r="AE22" s="68"/>
      <c r="AF22" s="68"/>
      <c r="AG22" s="69" t="s">
        <v>348</v>
      </c>
      <c r="AH22" s="37" t="s">
        <v>203</v>
      </c>
      <c r="AI22" s="37" t="s">
        <v>349</v>
      </c>
      <c r="AJ22" s="243" t="s">
        <v>350</v>
      </c>
      <c r="AK22" s="35" t="s">
        <v>351</v>
      </c>
      <c r="AL22" s="34" t="s">
        <v>350</v>
      </c>
      <c r="AM22" s="34"/>
      <c r="AN22" s="244"/>
      <c r="AO22" s="37" t="s">
        <v>155</v>
      </c>
      <c r="AP22" s="37" t="s">
        <v>155</v>
      </c>
      <c r="AQ22" s="62" t="str">
        <f t="shared" si="1"/>
        <v> B Pos</v>
      </c>
      <c r="AR22" s="70" t="s">
        <v>288</v>
      </c>
      <c r="AS22" s="70">
        <v>2</v>
      </c>
      <c r="AT22" s="248">
        <v>0.399305555555555</v>
      </c>
      <c r="AU22" s="65">
        <v>0</v>
      </c>
      <c r="AV22" s="64">
        <v>0.45275462962962965</v>
      </c>
      <c r="AW22" s="66">
        <f t="shared" si="2"/>
        <v>0.05344907407407462</v>
      </c>
      <c r="AX22" s="65">
        <f t="shared" si="3"/>
        <v>0.45275462962962965</v>
      </c>
      <c r="AY22" s="65">
        <v>0.003472222222222222</v>
      </c>
      <c r="AZ22" s="64">
        <v>0.5089236111111112</v>
      </c>
      <c r="BA22" s="66">
        <f t="shared" si="4"/>
        <v>0.052696759259259304</v>
      </c>
      <c r="BB22" s="65">
        <f t="shared" si="5"/>
        <v>0.5089236111111112</v>
      </c>
      <c r="BC22" s="65">
        <v>0.003472222222222222</v>
      </c>
      <c r="BD22" s="64">
        <v>0.565462962962963</v>
      </c>
      <c r="BE22" s="66">
        <f t="shared" si="6"/>
        <v>0.05306712962962955</v>
      </c>
      <c r="BF22" s="65">
        <f t="shared" si="7"/>
        <v>0.565462962962963</v>
      </c>
      <c r="BG22" s="65">
        <v>0.003472222222222222</v>
      </c>
      <c r="BH22" s="64">
        <v>0.6226967592592593</v>
      </c>
      <c r="BI22" s="66">
        <f t="shared" si="8"/>
        <v>0.0537615740740741</v>
      </c>
      <c r="BJ22" s="65">
        <f t="shared" si="9"/>
        <v>0.6226967592592593</v>
      </c>
      <c r="BK22" s="61">
        <v>0</v>
      </c>
      <c r="BL22" s="64">
        <v>0.6226967592592593</v>
      </c>
      <c r="BM22" s="66">
        <f t="shared" si="10"/>
        <v>0</v>
      </c>
      <c r="BN22" s="65">
        <f t="shared" si="11"/>
        <v>0.21297453703703756</v>
      </c>
      <c r="BO22" s="61">
        <v>0</v>
      </c>
      <c r="BP22" s="66">
        <f t="shared" si="12"/>
        <v>0.21297453703703756</v>
      </c>
      <c r="BQ22" s="67"/>
      <c r="BR22" s="67">
        <v>18</v>
      </c>
    </row>
    <row r="23" spans="1:70" ht="30.75" customHeight="1" hidden="1">
      <c r="A23" s="107">
        <v>3</v>
      </c>
      <c r="B23" s="37" t="s">
        <v>204</v>
      </c>
      <c r="C23" s="37" t="s">
        <v>205</v>
      </c>
      <c r="D23" s="237" t="s">
        <v>352</v>
      </c>
      <c r="E23" s="237" t="s">
        <v>353</v>
      </c>
      <c r="F23" s="245">
        <v>31472</v>
      </c>
      <c r="G23" s="238">
        <f t="shared" si="0"/>
        <v>27.85753424657534</v>
      </c>
      <c r="H23" s="107" t="s">
        <v>354</v>
      </c>
      <c r="I23" s="246" t="s">
        <v>355</v>
      </c>
      <c r="J23" s="107">
        <v>111</v>
      </c>
      <c r="K23" s="107" t="s">
        <v>70</v>
      </c>
      <c r="L23" s="239"/>
      <c r="M23" s="239"/>
      <c r="N23" s="239" t="s">
        <v>356</v>
      </c>
      <c r="O23" s="107" t="s">
        <v>357</v>
      </c>
      <c r="P23" s="247" t="s">
        <v>358</v>
      </c>
      <c r="Q23" s="33" t="s">
        <v>15</v>
      </c>
      <c r="R23" s="241">
        <v>2</v>
      </c>
      <c r="S23" s="34">
        <v>300</v>
      </c>
      <c r="T23" s="34">
        <v>2010</v>
      </c>
      <c r="U23" s="68" t="s">
        <v>19</v>
      </c>
      <c r="V23" s="242" t="s">
        <v>193</v>
      </c>
      <c r="W23" s="68"/>
      <c r="X23" s="68"/>
      <c r="Y23" s="68"/>
      <c r="Z23" s="68"/>
      <c r="AA23" s="68" t="s">
        <v>359</v>
      </c>
      <c r="AB23" s="68" t="s">
        <v>114</v>
      </c>
      <c r="AC23" s="68"/>
      <c r="AD23" s="68"/>
      <c r="AE23" s="68"/>
      <c r="AF23" s="68"/>
      <c r="AG23" s="69" t="s">
        <v>360</v>
      </c>
      <c r="AH23" s="37" t="s">
        <v>203</v>
      </c>
      <c r="AI23" s="37" t="s">
        <v>361</v>
      </c>
      <c r="AJ23" s="243" t="s">
        <v>362</v>
      </c>
      <c r="AK23" s="35">
        <v>818825</v>
      </c>
      <c r="AL23" s="34"/>
      <c r="AM23" s="34"/>
      <c r="AN23" s="244"/>
      <c r="AO23" s="37" t="s">
        <v>155</v>
      </c>
      <c r="AP23" s="37" t="s">
        <v>155</v>
      </c>
      <c r="AQ23" s="62" t="str">
        <f t="shared" si="1"/>
        <v>O Pos</v>
      </c>
      <c r="AR23" s="70" t="s">
        <v>114</v>
      </c>
      <c r="AS23" s="70">
        <v>3</v>
      </c>
      <c r="AT23" s="61">
        <v>0.3972222222222222</v>
      </c>
      <c r="AU23" s="65">
        <v>0</v>
      </c>
      <c r="AV23" s="64">
        <v>0.4492824074074074</v>
      </c>
      <c r="AW23" s="66">
        <f t="shared" si="2"/>
        <v>0.05206018518518518</v>
      </c>
      <c r="AX23" s="65">
        <f t="shared" si="3"/>
        <v>0.4492824074074074</v>
      </c>
      <c r="AY23" s="65">
        <v>0.003472222222222222</v>
      </c>
      <c r="AZ23" s="64">
        <v>0.5049421296296296</v>
      </c>
      <c r="BA23" s="66">
        <f t="shared" si="4"/>
        <v>0.052187499999999984</v>
      </c>
      <c r="BB23" s="65">
        <f t="shared" si="5"/>
        <v>0.5049421296296296</v>
      </c>
      <c r="BC23" s="65">
        <v>0.003472222222222222</v>
      </c>
      <c r="BD23" s="64">
        <v>0.5648958333333333</v>
      </c>
      <c r="BE23" s="66">
        <f t="shared" si="6"/>
        <v>0.05648148148148145</v>
      </c>
      <c r="BF23" s="65">
        <f t="shared" si="7"/>
        <v>0.5648958333333333</v>
      </c>
      <c r="BG23" s="65">
        <v>0.003472222222222222</v>
      </c>
      <c r="BH23" s="64">
        <v>0.6245717592592592</v>
      </c>
      <c r="BI23" s="66">
        <f t="shared" si="8"/>
        <v>0.05620370370370374</v>
      </c>
      <c r="BJ23" s="65">
        <f t="shared" si="9"/>
        <v>0.6245717592592592</v>
      </c>
      <c r="BK23" s="61">
        <v>0</v>
      </c>
      <c r="BL23" s="64">
        <v>0.6245717592592592</v>
      </c>
      <c r="BM23" s="66">
        <f t="shared" si="10"/>
        <v>0</v>
      </c>
      <c r="BN23" s="65">
        <f t="shared" si="11"/>
        <v>0.21693287037037035</v>
      </c>
      <c r="BO23" s="61">
        <v>0</v>
      </c>
      <c r="BP23" s="66">
        <f t="shared" si="12"/>
        <v>0.21693287037037035</v>
      </c>
      <c r="BQ23" s="67"/>
      <c r="BR23" s="67">
        <v>16</v>
      </c>
    </row>
    <row r="24" spans="1:70" ht="30.75" customHeight="1" thickBot="1">
      <c r="A24" s="107">
        <v>20</v>
      </c>
      <c r="B24" s="37" t="s">
        <v>216</v>
      </c>
      <c r="C24" s="37" t="s">
        <v>217</v>
      </c>
      <c r="D24" s="237" t="s">
        <v>363</v>
      </c>
      <c r="E24" s="237" t="s">
        <v>364</v>
      </c>
      <c r="F24" s="245">
        <v>33037</v>
      </c>
      <c r="G24" s="238">
        <f t="shared" si="0"/>
        <v>23.56986301369863</v>
      </c>
      <c r="H24" s="107" t="s">
        <v>365</v>
      </c>
      <c r="I24" s="246" t="s">
        <v>366</v>
      </c>
      <c r="J24" s="107">
        <v>528</v>
      </c>
      <c r="K24" s="107" t="s">
        <v>84</v>
      </c>
      <c r="L24" s="239"/>
      <c r="M24" s="239"/>
      <c r="N24" s="239" t="s">
        <v>367</v>
      </c>
      <c r="O24" s="107" t="s">
        <v>368</v>
      </c>
      <c r="P24" s="247" t="s">
        <v>369</v>
      </c>
      <c r="Q24" s="33" t="s">
        <v>15</v>
      </c>
      <c r="R24" s="241">
        <v>2</v>
      </c>
      <c r="S24" s="34"/>
      <c r="T24" s="34">
        <v>2013</v>
      </c>
      <c r="U24" s="68" t="s">
        <v>19</v>
      </c>
      <c r="V24" s="242" t="s">
        <v>200</v>
      </c>
      <c r="W24" s="68" t="s">
        <v>19</v>
      </c>
      <c r="X24" s="68"/>
      <c r="Y24" s="68"/>
      <c r="Z24" s="68"/>
      <c r="AA24" s="68"/>
      <c r="AB24" s="68"/>
      <c r="AC24" s="68"/>
      <c r="AD24" s="68"/>
      <c r="AE24" s="68"/>
      <c r="AF24" s="68"/>
      <c r="AG24" s="69"/>
      <c r="AH24" s="37"/>
      <c r="AI24" s="37"/>
      <c r="AJ24" s="243"/>
      <c r="AK24" s="35"/>
      <c r="AL24" s="34"/>
      <c r="AM24" s="34"/>
      <c r="AN24" s="244"/>
      <c r="AO24" s="37"/>
      <c r="AP24" s="37"/>
      <c r="AQ24" s="62" t="str">
        <f t="shared" si="1"/>
        <v>O Neg</v>
      </c>
      <c r="AR24" s="70"/>
      <c r="AS24" s="70">
        <v>4</v>
      </c>
      <c r="AT24" s="61">
        <v>0.405555555555556</v>
      </c>
      <c r="AU24" s="65">
        <v>0</v>
      </c>
      <c r="AV24" s="64">
        <v>0.47457175925925926</v>
      </c>
      <c r="AW24" s="66">
        <f t="shared" si="2"/>
        <v>0.06901620370370326</v>
      </c>
      <c r="AX24" s="65">
        <f t="shared" si="3"/>
        <v>0.47457175925925926</v>
      </c>
      <c r="AY24" s="65">
        <v>0.003472222222222222</v>
      </c>
      <c r="AZ24" s="64">
        <v>0.528912037037037</v>
      </c>
      <c r="BA24" s="66">
        <f t="shared" si="4"/>
        <v>0.050868055555555555</v>
      </c>
      <c r="BB24" s="65">
        <f t="shared" si="5"/>
        <v>0.528912037037037</v>
      </c>
      <c r="BC24" s="65">
        <v>0.003472222222222222</v>
      </c>
      <c r="BD24" s="64">
        <v>0.5857523148148148</v>
      </c>
      <c r="BE24" s="66">
        <f t="shared" si="6"/>
        <v>0.05336805555555556</v>
      </c>
      <c r="BF24" s="65">
        <f t="shared" si="7"/>
        <v>0.5857523148148148</v>
      </c>
      <c r="BG24" s="65">
        <v>0.003472222222222222</v>
      </c>
      <c r="BH24" s="64">
        <v>0.6377430555555555</v>
      </c>
      <c r="BI24" s="66">
        <f t="shared" si="8"/>
        <v>0.0485185185185185</v>
      </c>
      <c r="BJ24" s="65">
        <f t="shared" si="9"/>
        <v>0.6377430555555555</v>
      </c>
      <c r="BK24" s="61">
        <v>0</v>
      </c>
      <c r="BL24" s="64">
        <v>0.6377430555555555</v>
      </c>
      <c r="BM24" s="66">
        <f t="shared" si="10"/>
        <v>0</v>
      </c>
      <c r="BN24" s="65">
        <f t="shared" si="11"/>
        <v>0.22177083333333286</v>
      </c>
      <c r="BO24" s="61">
        <v>0</v>
      </c>
      <c r="BP24" s="66">
        <f t="shared" si="12"/>
        <v>0.22177083333333286</v>
      </c>
      <c r="BQ24" s="67"/>
      <c r="BR24" s="67">
        <v>18</v>
      </c>
    </row>
    <row r="25" spans="1:70" ht="30.75" customHeight="1" thickBot="1">
      <c r="A25" s="107">
        <v>7</v>
      </c>
      <c r="B25" s="37" t="s">
        <v>16</v>
      </c>
      <c r="C25" s="37" t="s">
        <v>17</v>
      </c>
      <c r="D25" s="237" t="s">
        <v>294</v>
      </c>
      <c r="E25" s="237" t="s">
        <v>370</v>
      </c>
      <c r="F25" s="245">
        <v>34933</v>
      </c>
      <c r="G25" s="238">
        <f t="shared" si="0"/>
        <v>18.375342465753423</v>
      </c>
      <c r="H25" s="107" t="s">
        <v>296</v>
      </c>
      <c r="I25" s="246" t="s">
        <v>126</v>
      </c>
      <c r="J25" s="107">
        <v>101</v>
      </c>
      <c r="K25" s="107" t="s">
        <v>73</v>
      </c>
      <c r="L25" s="239" t="s">
        <v>297</v>
      </c>
      <c r="M25" s="239" t="s">
        <v>371</v>
      </c>
      <c r="N25" s="239" t="s">
        <v>371</v>
      </c>
      <c r="O25" s="107" t="s">
        <v>127</v>
      </c>
      <c r="P25" s="239" t="s">
        <v>300</v>
      </c>
      <c r="Q25" s="33" t="s">
        <v>15</v>
      </c>
      <c r="R25" s="241">
        <v>4</v>
      </c>
      <c r="S25" s="34">
        <v>350</v>
      </c>
      <c r="T25" s="34">
        <v>2012</v>
      </c>
      <c r="U25" s="68" t="s">
        <v>19</v>
      </c>
      <c r="V25" s="242" t="s">
        <v>193</v>
      </c>
      <c r="W25" s="68" t="s">
        <v>19</v>
      </c>
      <c r="X25" s="68" t="s">
        <v>19</v>
      </c>
      <c r="Y25" s="68"/>
      <c r="Z25" s="68"/>
      <c r="AA25" s="68" t="s">
        <v>288</v>
      </c>
      <c r="AB25" s="68" t="s">
        <v>288</v>
      </c>
      <c r="AC25" s="68"/>
      <c r="AD25" s="68"/>
      <c r="AE25" s="68"/>
      <c r="AF25" s="68"/>
      <c r="AG25" s="69" t="s">
        <v>372</v>
      </c>
      <c r="AH25" s="37"/>
      <c r="AI25" s="37" t="s">
        <v>302</v>
      </c>
      <c r="AJ25" s="243" t="s">
        <v>303</v>
      </c>
      <c r="AK25" s="35" t="s">
        <v>304</v>
      </c>
      <c r="AL25" s="34" t="s">
        <v>127</v>
      </c>
      <c r="AM25" s="34"/>
      <c r="AN25" s="244" t="s">
        <v>373</v>
      </c>
      <c r="AO25" s="37" t="s">
        <v>278</v>
      </c>
      <c r="AP25" s="37" t="s">
        <v>278</v>
      </c>
      <c r="AQ25" s="62" t="str">
        <f t="shared" si="1"/>
        <v>A Pos</v>
      </c>
      <c r="AR25" s="70" t="s">
        <v>288</v>
      </c>
      <c r="AS25" s="70">
        <v>5</v>
      </c>
      <c r="AT25" s="61">
        <v>0.399999999999999</v>
      </c>
      <c r="AU25" s="65">
        <v>0</v>
      </c>
      <c r="AV25" s="64">
        <v>0.45673611111111106</v>
      </c>
      <c r="AW25" s="66">
        <f t="shared" si="2"/>
        <v>0.05673611111111204</v>
      </c>
      <c r="AX25" s="65">
        <f t="shared" si="3"/>
        <v>0.45673611111111106</v>
      </c>
      <c r="AY25" s="65">
        <v>0.003472222222222222</v>
      </c>
      <c r="AZ25" s="64">
        <v>0.5161111111111111</v>
      </c>
      <c r="BA25" s="66">
        <f t="shared" si="4"/>
        <v>0.05590277777777779</v>
      </c>
      <c r="BB25" s="65">
        <f t="shared" si="5"/>
        <v>0.5161111111111111</v>
      </c>
      <c r="BC25" s="65">
        <v>0.003472222222222222</v>
      </c>
      <c r="BD25" s="64">
        <v>0.5772222222222222</v>
      </c>
      <c r="BE25" s="66">
        <f t="shared" si="6"/>
        <v>0.05763888888888889</v>
      </c>
      <c r="BF25" s="65">
        <f t="shared" si="7"/>
        <v>0.5772222222222222</v>
      </c>
      <c r="BG25" s="65">
        <v>0.003472222222222222</v>
      </c>
      <c r="BH25" s="64">
        <v>0.6374768518518519</v>
      </c>
      <c r="BI25" s="66">
        <f t="shared" si="8"/>
        <v>0.05678240740740746</v>
      </c>
      <c r="BJ25" s="65">
        <f t="shared" si="9"/>
        <v>0.6374768518518519</v>
      </c>
      <c r="BK25" s="61">
        <v>0</v>
      </c>
      <c r="BL25" s="64">
        <v>0.6374768518518519</v>
      </c>
      <c r="BM25" s="66">
        <f t="shared" si="10"/>
        <v>0</v>
      </c>
      <c r="BN25" s="65">
        <f t="shared" si="11"/>
        <v>0.22706018518518617</v>
      </c>
      <c r="BO25" s="61">
        <v>0</v>
      </c>
      <c r="BP25" s="66">
        <f t="shared" si="12"/>
        <v>0.22706018518518617</v>
      </c>
      <c r="BQ25" s="67"/>
      <c r="BR25" s="67">
        <v>16</v>
      </c>
    </row>
    <row r="26" spans="1:70" ht="30.75" customHeight="1" thickBot="1">
      <c r="A26" s="107">
        <v>1</v>
      </c>
      <c r="B26" s="37" t="s">
        <v>16</v>
      </c>
      <c r="C26" s="37" t="s">
        <v>17</v>
      </c>
      <c r="D26" s="237" t="s">
        <v>374</v>
      </c>
      <c r="E26" s="237" t="s">
        <v>375</v>
      </c>
      <c r="F26" s="245">
        <v>29776</v>
      </c>
      <c r="G26" s="238">
        <f t="shared" si="0"/>
        <v>32.50410958904109</v>
      </c>
      <c r="H26" s="107" t="s">
        <v>376</v>
      </c>
      <c r="I26" s="246" t="s">
        <v>124</v>
      </c>
      <c r="J26" s="107">
        <v>94</v>
      </c>
      <c r="K26" s="107" t="s">
        <v>70</v>
      </c>
      <c r="L26" s="239"/>
      <c r="M26" s="239"/>
      <c r="N26" s="239" t="s">
        <v>125</v>
      </c>
      <c r="O26" s="107" t="s">
        <v>112</v>
      </c>
      <c r="P26" s="247" t="s">
        <v>157</v>
      </c>
      <c r="Q26" s="33" t="s">
        <v>15</v>
      </c>
      <c r="R26" s="241">
        <v>2</v>
      </c>
      <c r="S26" s="34">
        <v>300</v>
      </c>
      <c r="T26" s="34">
        <v>2011</v>
      </c>
      <c r="U26" s="68" t="s">
        <v>19</v>
      </c>
      <c r="V26" s="242" t="s">
        <v>193</v>
      </c>
      <c r="W26" s="68" t="s">
        <v>199</v>
      </c>
      <c r="X26" s="68" t="s">
        <v>199</v>
      </c>
      <c r="Y26" s="68"/>
      <c r="Z26" s="68"/>
      <c r="AA26" s="68" t="s">
        <v>114</v>
      </c>
      <c r="AB26" s="68" t="s">
        <v>114</v>
      </c>
      <c r="AC26" s="68"/>
      <c r="AD26" s="68"/>
      <c r="AE26" s="68"/>
      <c r="AF26" s="68"/>
      <c r="AG26" s="69"/>
      <c r="AH26" s="37"/>
      <c r="AI26" s="37"/>
      <c r="AJ26" s="243"/>
      <c r="AK26" s="35"/>
      <c r="AL26" s="34"/>
      <c r="AM26" s="34"/>
      <c r="AN26" s="244"/>
      <c r="AO26" s="37"/>
      <c r="AP26" s="37"/>
      <c r="AQ26" s="62" t="str">
        <f t="shared" si="1"/>
        <v>O Pos</v>
      </c>
      <c r="AR26" s="70"/>
      <c r="AS26" s="70">
        <v>6</v>
      </c>
      <c r="AT26" s="61">
        <v>0.3958333333333333</v>
      </c>
      <c r="AU26" s="65">
        <v>0</v>
      </c>
      <c r="AV26" s="64">
        <v>0.44829861111111113</v>
      </c>
      <c r="AW26" s="66">
        <f t="shared" si="2"/>
        <v>0.05246527777777782</v>
      </c>
      <c r="AX26" s="65">
        <f t="shared" si="3"/>
        <v>0.44829861111111113</v>
      </c>
      <c r="AY26" s="65">
        <v>0.003472222222222222</v>
      </c>
      <c r="AZ26" s="64">
        <v>0.5053703703703704</v>
      </c>
      <c r="BA26" s="66">
        <f t="shared" si="4"/>
        <v>0.053599537037037</v>
      </c>
      <c r="BB26" s="65">
        <f t="shared" si="5"/>
        <v>0.5053703703703704</v>
      </c>
      <c r="BC26" s="65">
        <v>0.003472222222222222</v>
      </c>
      <c r="BD26" s="64">
        <v>0.5714930555555556</v>
      </c>
      <c r="BE26" s="66">
        <f t="shared" si="6"/>
        <v>0.06265046296296305</v>
      </c>
      <c r="BF26" s="65">
        <f t="shared" si="7"/>
        <v>0.5714930555555556</v>
      </c>
      <c r="BG26" s="65">
        <v>0.003472222222222222</v>
      </c>
      <c r="BH26" s="64">
        <v>0.6368402777777779</v>
      </c>
      <c r="BI26" s="66">
        <f t="shared" si="8"/>
        <v>0.061875</v>
      </c>
      <c r="BJ26" s="65">
        <f t="shared" si="9"/>
        <v>0.6368402777777779</v>
      </c>
      <c r="BK26" s="61">
        <v>0</v>
      </c>
      <c r="BL26" s="64">
        <v>0.6368402777777779</v>
      </c>
      <c r="BM26" s="66">
        <f t="shared" si="10"/>
        <v>0</v>
      </c>
      <c r="BN26" s="65">
        <f t="shared" si="11"/>
        <v>0.23059027777777785</v>
      </c>
      <c r="BO26" s="61">
        <v>0</v>
      </c>
      <c r="BP26" s="66">
        <f t="shared" si="12"/>
        <v>0.23059027777777785</v>
      </c>
      <c r="BQ26" s="67"/>
      <c r="BR26" s="67">
        <v>14</v>
      </c>
    </row>
    <row r="27" spans="1:70" ht="30.75" customHeight="1" thickBot="1">
      <c r="A27" s="107">
        <v>13</v>
      </c>
      <c r="B27" s="37" t="s">
        <v>16</v>
      </c>
      <c r="C27" s="37" t="s">
        <v>17</v>
      </c>
      <c r="D27" s="237" t="s">
        <v>377</v>
      </c>
      <c r="E27" s="237" t="s">
        <v>378</v>
      </c>
      <c r="F27" s="245">
        <v>28593</v>
      </c>
      <c r="G27" s="238">
        <f t="shared" si="0"/>
        <v>35.74520547945205</v>
      </c>
      <c r="H27" s="107" t="s">
        <v>379</v>
      </c>
      <c r="I27" s="246" t="s">
        <v>380</v>
      </c>
      <c r="J27" s="107">
        <v>88</v>
      </c>
      <c r="K27" s="107" t="s">
        <v>381</v>
      </c>
      <c r="L27" s="239"/>
      <c r="M27" s="239"/>
      <c r="N27" s="239" t="s">
        <v>382</v>
      </c>
      <c r="O27" s="107" t="s">
        <v>383</v>
      </c>
      <c r="P27" s="247" t="s">
        <v>384</v>
      </c>
      <c r="Q27" s="33" t="s">
        <v>15</v>
      </c>
      <c r="R27" s="241">
        <v>4</v>
      </c>
      <c r="S27" s="34">
        <v>450</v>
      </c>
      <c r="T27" s="34">
        <v>2014</v>
      </c>
      <c r="U27" s="68" t="s">
        <v>19</v>
      </c>
      <c r="V27" s="242" t="s">
        <v>193</v>
      </c>
      <c r="W27" s="68" t="s">
        <v>19</v>
      </c>
      <c r="X27" s="68" t="s">
        <v>19</v>
      </c>
      <c r="Y27" s="68"/>
      <c r="Z27" s="68"/>
      <c r="AA27" s="68" t="s">
        <v>114</v>
      </c>
      <c r="AB27" s="68" t="s">
        <v>114</v>
      </c>
      <c r="AC27" s="68"/>
      <c r="AD27" s="68"/>
      <c r="AE27" s="68"/>
      <c r="AF27" s="68"/>
      <c r="AG27" s="69" t="s">
        <v>385</v>
      </c>
      <c r="AH27" s="37" t="s">
        <v>203</v>
      </c>
      <c r="AI27" s="37" t="s">
        <v>274</v>
      </c>
      <c r="AJ27" s="243" t="s">
        <v>386</v>
      </c>
      <c r="AK27" s="35" t="s">
        <v>387</v>
      </c>
      <c r="AL27" s="34" t="s">
        <v>1</v>
      </c>
      <c r="AM27" s="34"/>
      <c r="AN27" s="244"/>
      <c r="AO27" s="37" t="s">
        <v>155</v>
      </c>
      <c r="AP27" s="37" t="s">
        <v>155</v>
      </c>
      <c r="AQ27" s="62" t="str">
        <f t="shared" si="1"/>
        <v>  AHA Pos</v>
      </c>
      <c r="AR27" s="70" t="s">
        <v>114</v>
      </c>
      <c r="AS27" s="70">
        <v>7</v>
      </c>
      <c r="AT27" s="61">
        <v>0.403125</v>
      </c>
      <c r="AU27" s="65">
        <v>0</v>
      </c>
      <c r="AV27" s="64">
        <v>0.45869212962962963</v>
      </c>
      <c r="AW27" s="66">
        <f t="shared" si="2"/>
        <v>0.05556712962962962</v>
      </c>
      <c r="AX27" s="65">
        <f t="shared" si="3"/>
        <v>0.45869212962962963</v>
      </c>
      <c r="AY27" s="65">
        <v>0.003472222222222222</v>
      </c>
      <c r="AZ27" s="64">
        <v>0.5158564814814816</v>
      </c>
      <c r="BA27" s="66">
        <f t="shared" si="4"/>
        <v>0.0536921296296297</v>
      </c>
      <c r="BB27" s="65">
        <f t="shared" si="5"/>
        <v>0.5158564814814816</v>
      </c>
      <c r="BC27" s="65">
        <v>0.003472222222222222</v>
      </c>
      <c r="BD27" s="64">
        <v>0.5843518518518519</v>
      </c>
      <c r="BE27" s="66">
        <f t="shared" si="6"/>
        <v>0.06502314814814812</v>
      </c>
      <c r="BF27" s="65">
        <f t="shared" si="7"/>
        <v>0.5843518518518519</v>
      </c>
      <c r="BG27" s="65">
        <v>0.003472222222222222</v>
      </c>
      <c r="BH27" s="64">
        <v>0.6503472222222222</v>
      </c>
      <c r="BI27" s="66">
        <f t="shared" si="8"/>
        <v>0.06252314814814806</v>
      </c>
      <c r="BJ27" s="65">
        <f t="shared" si="9"/>
        <v>0.6503472222222222</v>
      </c>
      <c r="BK27" s="61">
        <v>0</v>
      </c>
      <c r="BL27" s="64">
        <v>0.6503472222222222</v>
      </c>
      <c r="BM27" s="66">
        <f t="shared" si="10"/>
        <v>0</v>
      </c>
      <c r="BN27" s="65">
        <f t="shared" si="11"/>
        <v>0.2368055555555555</v>
      </c>
      <c r="BO27" s="61">
        <v>0</v>
      </c>
      <c r="BP27" s="66">
        <f t="shared" si="12"/>
        <v>0.2368055555555555</v>
      </c>
      <c r="BQ27" s="67"/>
      <c r="BR27" s="67">
        <v>12</v>
      </c>
    </row>
    <row r="28" spans="1:70" ht="30.75" customHeight="1" hidden="1">
      <c r="A28" s="107">
        <v>9</v>
      </c>
      <c r="B28" s="37" t="s">
        <v>204</v>
      </c>
      <c r="C28" s="37" t="s">
        <v>205</v>
      </c>
      <c r="D28" s="237" t="s">
        <v>388</v>
      </c>
      <c r="E28" s="237" t="s">
        <v>389</v>
      </c>
      <c r="F28" s="245">
        <v>29254</v>
      </c>
      <c r="G28" s="238">
        <f t="shared" si="0"/>
        <v>33.93424657534246</v>
      </c>
      <c r="H28" s="107" t="s">
        <v>390</v>
      </c>
      <c r="I28" s="246"/>
      <c r="J28" s="107">
        <v>112</v>
      </c>
      <c r="K28" s="107" t="s">
        <v>70</v>
      </c>
      <c r="L28" s="239"/>
      <c r="M28" s="239"/>
      <c r="N28" s="239" t="s">
        <v>391</v>
      </c>
      <c r="O28" s="107"/>
      <c r="P28" s="247" t="s">
        <v>392</v>
      </c>
      <c r="Q28" s="33" t="s">
        <v>79</v>
      </c>
      <c r="R28" s="241">
        <v>2</v>
      </c>
      <c r="S28" s="34">
        <v>250</v>
      </c>
      <c r="T28" s="34">
        <v>2011</v>
      </c>
      <c r="U28" s="68" t="s">
        <v>19</v>
      </c>
      <c r="V28" s="242" t="s">
        <v>193</v>
      </c>
      <c r="W28" s="68"/>
      <c r="X28" s="68"/>
      <c r="Y28" s="68"/>
      <c r="Z28" s="68"/>
      <c r="AA28" s="68" t="s">
        <v>114</v>
      </c>
      <c r="AB28" s="68" t="s">
        <v>114</v>
      </c>
      <c r="AC28" s="68"/>
      <c r="AD28" s="68"/>
      <c r="AE28" s="68"/>
      <c r="AF28" s="68"/>
      <c r="AG28" s="69" t="s">
        <v>393</v>
      </c>
      <c r="AH28" s="37"/>
      <c r="AI28" s="37" t="s">
        <v>394</v>
      </c>
      <c r="AJ28" s="243" t="s">
        <v>395</v>
      </c>
      <c r="AK28" s="35" t="s">
        <v>396</v>
      </c>
      <c r="AL28" s="34"/>
      <c r="AM28" s="34"/>
      <c r="AN28" s="244" t="s">
        <v>397</v>
      </c>
      <c r="AO28" s="37" t="s">
        <v>278</v>
      </c>
      <c r="AP28" s="37" t="s">
        <v>278</v>
      </c>
      <c r="AQ28" s="62" t="str">
        <f t="shared" si="1"/>
        <v>O Pos</v>
      </c>
      <c r="AR28" s="70" t="s">
        <v>288</v>
      </c>
      <c r="AS28" s="70">
        <v>8</v>
      </c>
      <c r="AT28" s="61">
        <v>0.401388888888887</v>
      </c>
      <c r="AU28" s="65">
        <v>0</v>
      </c>
      <c r="AV28" s="64">
        <v>0.45886574074074077</v>
      </c>
      <c r="AW28" s="66">
        <f t="shared" si="2"/>
        <v>0.05747685185185375</v>
      </c>
      <c r="AX28" s="65">
        <f t="shared" si="3"/>
        <v>0.45886574074074077</v>
      </c>
      <c r="AY28" s="65">
        <v>0.003472222222222222</v>
      </c>
      <c r="AZ28" s="64">
        <v>0.5249189814814815</v>
      </c>
      <c r="BA28" s="66">
        <f t="shared" si="4"/>
        <v>0.06258101851851854</v>
      </c>
      <c r="BB28" s="65">
        <f t="shared" si="5"/>
        <v>0.5249189814814815</v>
      </c>
      <c r="BC28" s="65">
        <v>0.003472222222222222</v>
      </c>
      <c r="BD28" s="64">
        <v>0.5933912037037037</v>
      </c>
      <c r="BE28" s="66">
        <f t="shared" si="6"/>
        <v>0.06499999999999993</v>
      </c>
      <c r="BF28" s="65">
        <f t="shared" si="7"/>
        <v>0.5933912037037037</v>
      </c>
      <c r="BG28" s="65">
        <v>0.003472222222222222</v>
      </c>
      <c r="BH28" s="64">
        <v>0.6594444444444444</v>
      </c>
      <c r="BI28" s="66">
        <f t="shared" si="8"/>
        <v>0.06258101851851848</v>
      </c>
      <c r="BJ28" s="65">
        <f t="shared" si="9"/>
        <v>0.6594444444444444</v>
      </c>
      <c r="BK28" s="61">
        <v>0</v>
      </c>
      <c r="BL28" s="64">
        <v>0.6594444444444444</v>
      </c>
      <c r="BM28" s="66">
        <f t="shared" si="10"/>
        <v>0</v>
      </c>
      <c r="BN28" s="65">
        <f t="shared" si="11"/>
        <v>0.24763888888889068</v>
      </c>
      <c r="BO28" s="61">
        <v>0</v>
      </c>
      <c r="BP28" s="66">
        <f t="shared" si="12"/>
        <v>0.24763888888889068</v>
      </c>
      <c r="BQ28" s="67"/>
      <c r="BR28" s="67">
        <v>9</v>
      </c>
    </row>
    <row r="29" spans="1:70" ht="30.75" customHeight="1" hidden="1">
      <c r="A29" s="107">
        <v>21</v>
      </c>
      <c r="B29" s="37" t="s">
        <v>16</v>
      </c>
      <c r="C29" s="37" t="s">
        <v>17</v>
      </c>
      <c r="D29" s="237" t="s">
        <v>398</v>
      </c>
      <c r="E29" s="237" t="s">
        <v>399</v>
      </c>
      <c r="F29" s="245">
        <v>28772</v>
      </c>
      <c r="G29" s="238">
        <f t="shared" si="0"/>
        <v>35.25479452054795</v>
      </c>
      <c r="H29" s="107" t="s">
        <v>400</v>
      </c>
      <c r="I29" s="246" t="s">
        <v>162</v>
      </c>
      <c r="J29" s="107">
        <v>78</v>
      </c>
      <c r="K29" s="107" t="s">
        <v>70</v>
      </c>
      <c r="L29" s="239"/>
      <c r="M29" s="239"/>
      <c r="N29" s="239" t="s">
        <v>401</v>
      </c>
      <c r="O29" s="107" t="s">
        <v>402</v>
      </c>
      <c r="P29" s="247" t="s">
        <v>403</v>
      </c>
      <c r="Q29" s="33" t="s">
        <v>34</v>
      </c>
      <c r="R29" s="241">
        <v>4</v>
      </c>
      <c r="S29" s="34">
        <v>450</v>
      </c>
      <c r="T29" s="34">
        <v>2007</v>
      </c>
      <c r="U29" s="68" t="s">
        <v>19</v>
      </c>
      <c r="V29" s="242" t="s">
        <v>200</v>
      </c>
      <c r="W29" s="68" t="s">
        <v>19</v>
      </c>
      <c r="X29" s="68" t="s">
        <v>18</v>
      </c>
      <c r="Y29" s="68"/>
      <c r="Z29" s="68"/>
      <c r="AA29" s="68" t="s">
        <v>288</v>
      </c>
      <c r="AB29" s="68" t="s">
        <v>288</v>
      </c>
      <c r="AC29" s="68"/>
      <c r="AD29" s="68"/>
      <c r="AE29" s="68"/>
      <c r="AF29" s="68"/>
      <c r="AG29" s="69" t="s">
        <v>404</v>
      </c>
      <c r="AH29" s="37" t="s">
        <v>195</v>
      </c>
      <c r="AI29" s="37"/>
      <c r="AJ29" s="243"/>
      <c r="AK29" s="35"/>
      <c r="AL29" s="34"/>
      <c r="AM29" s="34"/>
      <c r="AN29" s="244"/>
      <c r="AO29" s="37"/>
      <c r="AP29" s="37" t="s">
        <v>155</v>
      </c>
      <c r="AQ29" s="62" t="str">
        <f t="shared" si="1"/>
        <v>O Pos</v>
      </c>
      <c r="AR29" s="70" t="s">
        <v>114</v>
      </c>
      <c r="AS29" s="70">
        <v>10</v>
      </c>
      <c r="AT29" s="61">
        <v>0.405902777777778</v>
      </c>
      <c r="AU29" s="65">
        <v>0</v>
      </c>
      <c r="AV29" s="64">
        <v>0.46380787037037036</v>
      </c>
      <c r="AW29" s="66">
        <f t="shared" si="2"/>
        <v>0.057905092592592355</v>
      </c>
      <c r="AX29" s="65">
        <f t="shared" si="3"/>
        <v>0.46380787037037036</v>
      </c>
      <c r="AY29" s="65">
        <v>0.003472222222222222</v>
      </c>
      <c r="AZ29" s="64">
        <v>0.5309837962962963</v>
      </c>
      <c r="BA29" s="66">
        <f t="shared" si="4"/>
        <v>0.06370370370370375</v>
      </c>
      <c r="BB29" s="65">
        <f t="shared" si="5"/>
        <v>0.5309837962962963</v>
      </c>
      <c r="BC29" s="65">
        <v>0.003472222222222222</v>
      </c>
      <c r="BD29" s="64">
        <v>0.6086226851851851</v>
      </c>
      <c r="BE29" s="66">
        <f t="shared" si="6"/>
        <v>0.07416666666666659</v>
      </c>
      <c r="BF29" s="65">
        <f t="shared" si="7"/>
        <v>0.6086226851851851</v>
      </c>
      <c r="BG29" s="65">
        <v>0</v>
      </c>
      <c r="BH29" s="64">
        <v>0.6086226851851851</v>
      </c>
      <c r="BI29" s="66">
        <f t="shared" si="8"/>
        <v>0</v>
      </c>
      <c r="BJ29" s="65">
        <f t="shared" si="9"/>
        <v>0.6086226851851851</v>
      </c>
      <c r="BK29" s="61">
        <v>0</v>
      </c>
      <c r="BL29" s="64">
        <v>0.6086226851851851</v>
      </c>
      <c r="BM29" s="66">
        <f t="shared" si="10"/>
        <v>0</v>
      </c>
      <c r="BN29" s="65">
        <f t="shared" si="11"/>
        <v>0.1957754629629627</v>
      </c>
      <c r="BO29" s="61">
        <v>0</v>
      </c>
      <c r="BP29" s="66">
        <f t="shared" si="12"/>
        <v>0.1957754629629627</v>
      </c>
      <c r="BQ29" s="67">
        <v>3</v>
      </c>
      <c r="BR29" s="67">
        <v>8</v>
      </c>
    </row>
    <row r="30" spans="1:70" ht="30.75" customHeight="1" thickBot="1">
      <c r="A30" s="107">
        <v>17</v>
      </c>
      <c r="B30" s="37" t="s">
        <v>16</v>
      </c>
      <c r="C30" s="37" t="s">
        <v>17</v>
      </c>
      <c r="D30" s="237" t="s">
        <v>405</v>
      </c>
      <c r="E30" s="237" t="s">
        <v>406</v>
      </c>
      <c r="F30" s="245">
        <v>25183</v>
      </c>
      <c r="G30" s="238">
        <f t="shared" si="0"/>
        <v>45.087671232876716</v>
      </c>
      <c r="H30" s="107" t="s">
        <v>407</v>
      </c>
      <c r="I30" s="246" t="s">
        <v>128</v>
      </c>
      <c r="J30" s="107">
        <v>110</v>
      </c>
      <c r="K30" s="107" t="s">
        <v>73</v>
      </c>
      <c r="L30" s="239"/>
      <c r="M30" s="239"/>
      <c r="N30" s="239" t="s">
        <v>129</v>
      </c>
      <c r="O30" s="107" t="s">
        <v>130</v>
      </c>
      <c r="P30" s="247" t="s">
        <v>131</v>
      </c>
      <c r="Q30" s="33" t="s">
        <v>15</v>
      </c>
      <c r="R30" s="241">
        <v>2</v>
      </c>
      <c r="S30" s="34">
        <v>300</v>
      </c>
      <c r="T30" s="34">
        <v>2014</v>
      </c>
      <c r="U30" s="68" t="s">
        <v>19</v>
      </c>
      <c r="V30" s="242" t="s">
        <v>193</v>
      </c>
      <c r="W30" s="68" t="s">
        <v>19</v>
      </c>
      <c r="X30" s="68" t="s">
        <v>19</v>
      </c>
      <c r="Y30" s="68" t="s">
        <v>333</v>
      </c>
      <c r="Z30" s="68"/>
      <c r="AA30" s="68" t="s">
        <v>114</v>
      </c>
      <c r="AB30" s="68" t="s">
        <v>114</v>
      </c>
      <c r="AC30" s="68"/>
      <c r="AD30" s="68"/>
      <c r="AE30" s="68"/>
      <c r="AF30" s="68"/>
      <c r="AG30" s="69">
        <v>451505237</v>
      </c>
      <c r="AH30" s="37" t="s">
        <v>203</v>
      </c>
      <c r="AI30" s="37" t="s">
        <v>408</v>
      </c>
      <c r="AJ30" s="243" t="s">
        <v>291</v>
      </c>
      <c r="AK30" s="35"/>
      <c r="AL30" s="34" t="s">
        <v>4</v>
      </c>
      <c r="AM30" s="34" t="s">
        <v>409</v>
      </c>
      <c r="AN30" s="244" t="s">
        <v>410</v>
      </c>
      <c r="AO30" s="37"/>
      <c r="AP30" s="37" t="s">
        <v>411</v>
      </c>
      <c r="AQ30" s="62" t="str">
        <f t="shared" si="1"/>
        <v>A Pos</v>
      </c>
      <c r="AR30" s="70" t="s">
        <v>114</v>
      </c>
      <c r="AS30" s="70">
        <v>11</v>
      </c>
      <c r="AT30" s="61">
        <v>0.404513888888889</v>
      </c>
      <c r="AU30" s="65">
        <v>0</v>
      </c>
      <c r="AV30" s="64">
        <v>0.46269675925925924</v>
      </c>
      <c r="AW30" s="66">
        <f t="shared" si="2"/>
        <v>0.05818287037037023</v>
      </c>
      <c r="AX30" s="65">
        <f t="shared" si="3"/>
        <v>0.46269675925925924</v>
      </c>
      <c r="AY30" s="65">
        <v>0.003472222222222222</v>
      </c>
      <c r="AZ30" s="64">
        <v>0.5288425925925926</v>
      </c>
      <c r="BA30" s="66">
        <f t="shared" si="4"/>
        <v>0.06267361111111112</v>
      </c>
      <c r="BB30" s="65">
        <f t="shared" si="5"/>
        <v>0.5288425925925926</v>
      </c>
      <c r="BC30" s="65">
        <v>0.003472222222222222</v>
      </c>
      <c r="BD30" s="64">
        <v>0.6088657407407407</v>
      </c>
      <c r="BE30" s="66">
        <f t="shared" si="6"/>
        <v>0.07655092592592593</v>
      </c>
      <c r="BF30" s="65">
        <f t="shared" si="7"/>
        <v>0.6088657407407407</v>
      </c>
      <c r="BG30" s="65">
        <v>0</v>
      </c>
      <c r="BH30" s="64">
        <v>0.6088657407407407</v>
      </c>
      <c r="BI30" s="66">
        <f t="shared" si="8"/>
        <v>0</v>
      </c>
      <c r="BJ30" s="65">
        <f t="shared" si="9"/>
        <v>0.6088657407407407</v>
      </c>
      <c r="BK30" s="61">
        <v>0</v>
      </c>
      <c r="BL30" s="64">
        <v>0.6088657407407407</v>
      </c>
      <c r="BM30" s="66">
        <f t="shared" si="10"/>
        <v>0</v>
      </c>
      <c r="BN30" s="65">
        <f t="shared" si="11"/>
        <v>0.19740740740740728</v>
      </c>
      <c r="BO30" s="61">
        <v>0</v>
      </c>
      <c r="BP30" s="66">
        <f t="shared" si="12"/>
        <v>0.19740740740740728</v>
      </c>
      <c r="BQ30" s="67">
        <v>3</v>
      </c>
      <c r="BR30" s="67">
        <v>11</v>
      </c>
    </row>
    <row r="31" spans="1:70" ht="30.75" customHeight="1" thickBot="1">
      <c r="A31" s="107">
        <v>15</v>
      </c>
      <c r="B31" s="37" t="s">
        <v>16</v>
      </c>
      <c r="C31" s="37" t="s">
        <v>17</v>
      </c>
      <c r="D31" s="237" t="s">
        <v>412</v>
      </c>
      <c r="E31" s="237" t="s">
        <v>413</v>
      </c>
      <c r="F31" s="245">
        <v>26435</v>
      </c>
      <c r="G31" s="238">
        <f t="shared" si="0"/>
        <v>41.657534246575345</v>
      </c>
      <c r="H31" s="107" t="s">
        <v>414</v>
      </c>
      <c r="I31" s="246" t="s">
        <v>415</v>
      </c>
      <c r="J31" s="107">
        <v>89</v>
      </c>
      <c r="K31" s="107" t="s">
        <v>73</v>
      </c>
      <c r="L31" s="239"/>
      <c r="M31" s="239"/>
      <c r="N31" s="239" t="s">
        <v>416</v>
      </c>
      <c r="O31" s="107" t="s">
        <v>417</v>
      </c>
      <c r="P31" s="247" t="s">
        <v>418</v>
      </c>
      <c r="Q31" s="33" t="s">
        <v>15</v>
      </c>
      <c r="R31" s="241" t="s">
        <v>198</v>
      </c>
      <c r="S31" s="34">
        <v>350</v>
      </c>
      <c r="T31" s="34">
        <v>2014</v>
      </c>
      <c r="U31" s="68" t="s">
        <v>19</v>
      </c>
      <c r="V31" s="242" t="s">
        <v>193</v>
      </c>
      <c r="W31" s="68" t="s">
        <v>19</v>
      </c>
      <c r="X31" s="68" t="s">
        <v>19</v>
      </c>
      <c r="Y31" s="68"/>
      <c r="Z31" s="68"/>
      <c r="AA31" s="68" t="s">
        <v>288</v>
      </c>
      <c r="AB31" s="68" t="s">
        <v>288</v>
      </c>
      <c r="AC31" s="68"/>
      <c r="AD31" s="68"/>
      <c r="AE31" s="68"/>
      <c r="AF31" s="68"/>
      <c r="AG31" s="69" t="s">
        <v>419</v>
      </c>
      <c r="AH31" s="37"/>
      <c r="AI31" s="37" t="s">
        <v>420</v>
      </c>
      <c r="AJ31" s="243"/>
      <c r="AK31" s="35" t="s">
        <v>421</v>
      </c>
      <c r="AL31" s="34"/>
      <c r="AM31" s="34"/>
      <c r="AN31" s="244"/>
      <c r="AO31" s="37"/>
      <c r="AP31" s="37" t="s">
        <v>278</v>
      </c>
      <c r="AQ31" s="62" t="str">
        <f t="shared" si="1"/>
        <v>A Pos</v>
      </c>
      <c r="AR31" s="70" t="s">
        <v>288</v>
      </c>
      <c r="AS31" s="70">
        <v>12</v>
      </c>
      <c r="AT31" s="61">
        <v>0.40381944444444445</v>
      </c>
      <c r="AU31" s="65">
        <v>0</v>
      </c>
      <c r="AV31" s="64">
        <v>0.46621527777777777</v>
      </c>
      <c r="AW31" s="66">
        <f t="shared" si="2"/>
        <v>0.06239583333333332</v>
      </c>
      <c r="AX31" s="65">
        <f t="shared" si="3"/>
        <v>0.46621527777777777</v>
      </c>
      <c r="AY31" s="65">
        <v>0.003472222222222222</v>
      </c>
      <c r="AZ31" s="64">
        <v>0.5356134259259259</v>
      </c>
      <c r="BA31" s="66">
        <f t="shared" si="4"/>
        <v>0.06592592592592587</v>
      </c>
      <c r="BB31" s="65">
        <f t="shared" si="5"/>
        <v>0.5356134259259259</v>
      </c>
      <c r="BC31" s="65">
        <v>0.003472222222222222</v>
      </c>
      <c r="BD31" s="64">
        <v>0.6096759259259259</v>
      </c>
      <c r="BE31" s="66">
        <f t="shared" si="6"/>
        <v>0.07059027777777781</v>
      </c>
      <c r="BF31" s="65">
        <f t="shared" si="7"/>
        <v>0.6096759259259259</v>
      </c>
      <c r="BG31" s="65">
        <v>0</v>
      </c>
      <c r="BH31" s="64">
        <v>0.6096759259259259</v>
      </c>
      <c r="BI31" s="66">
        <f t="shared" si="8"/>
        <v>0</v>
      </c>
      <c r="BJ31" s="65">
        <f t="shared" si="9"/>
        <v>0.6096759259259259</v>
      </c>
      <c r="BK31" s="61">
        <v>0</v>
      </c>
      <c r="BL31" s="64">
        <v>0.6096759259259259</v>
      </c>
      <c r="BM31" s="66">
        <f t="shared" si="10"/>
        <v>0</v>
      </c>
      <c r="BN31" s="65">
        <f t="shared" si="11"/>
        <v>0.198912037037037</v>
      </c>
      <c r="BO31" s="61">
        <v>0</v>
      </c>
      <c r="BP31" s="66">
        <f t="shared" si="12"/>
        <v>0.198912037037037</v>
      </c>
      <c r="BQ31" s="67">
        <v>3</v>
      </c>
      <c r="BR31" s="67">
        <v>10</v>
      </c>
    </row>
    <row r="32" spans="1:70" ht="30.75" customHeight="1" hidden="1">
      <c r="A32" s="107">
        <v>12</v>
      </c>
      <c r="B32" s="37" t="s">
        <v>204</v>
      </c>
      <c r="C32" s="37" t="s">
        <v>205</v>
      </c>
      <c r="D32" s="237" t="s">
        <v>422</v>
      </c>
      <c r="E32" s="237" t="s">
        <v>423</v>
      </c>
      <c r="F32" s="245">
        <v>29984</v>
      </c>
      <c r="G32" s="238">
        <f t="shared" si="0"/>
        <v>31.934246575342467</v>
      </c>
      <c r="H32" s="107" t="s">
        <v>424</v>
      </c>
      <c r="I32" s="246"/>
      <c r="J32" s="107">
        <v>114</v>
      </c>
      <c r="K32" s="107" t="s">
        <v>70</v>
      </c>
      <c r="L32" s="239"/>
      <c r="M32" s="239"/>
      <c r="N32" s="239" t="s">
        <v>425</v>
      </c>
      <c r="O32" s="107" t="s">
        <v>426</v>
      </c>
      <c r="P32" s="247" t="s">
        <v>427</v>
      </c>
      <c r="Q32" s="33" t="s">
        <v>15</v>
      </c>
      <c r="R32" s="241">
        <v>4</v>
      </c>
      <c r="S32" s="34">
        <v>350</v>
      </c>
      <c r="T32" s="34">
        <v>2014</v>
      </c>
      <c r="U32" s="68" t="s">
        <v>19</v>
      </c>
      <c r="V32" s="242" t="s">
        <v>193</v>
      </c>
      <c r="W32" s="68"/>
      <c r="X32" s="68"/>
      <c r="Y32" s="68" t="s">
        <v>25</v>
      </c>
      <c r="Z32" s="68"/>
      <c r="AA32" s="68" t="s">
        <v>288</v>
      </c>
      <c r="AB32" s="68" t="s">
        <v>288</v>
      </c>
      <c r="AC32" s="68"/>
      <c r="AD32" s="68"/>
      <c r="AE32" s="68"/>
      <c r="AF32" s="68"/>
      <c r="AG32" s="69" t="s">
        <v>428</v>
      </c>
      <c r="AH32" s="37" t="s">
        <v>203</v>
      </c>
      <c r="AI32" s="37" t="s">
        <v>429</v>
      </c>
      <c r="AJ32" s="243" t="s">
        <v>430</v>
      </c>
      <c r="AK32" s="35" t="s">
        <v>431</v>
      </c>
      <c r="AL32" s="34" t="s">
        <v>432</v>
      </c>
      <c r="AM32" s="34"/>
      <c r="AN32" s="244"/>
      <c r="AO32" s="37"/>
      <c r="AP32" s="37" t="s">
        <v>155</v>
      </c>
      <c r="AQ32" s="62" t="str">
        <f t="shared" si="1"/>
        <v>O Pos</v>
      </c>
      <c r="AR32" s="70" t="s">
        <v>114</v>
      </c>
      <c r="AS32" s="70">
        <v>13</v>
      </c>
      <c r="AT32" s="61">
        <v>0.40277777777777773</v>
      </c>
      <c r="AU32" s="65">
        <v>0</v>
      </c>
      <c r="AV32" s="64">
        <v>0.46480324074074075</v>
      </c>
      <c r="AW32" s="66">
        <f t="shared" si="2"/>
        <v>0.06202546296296302</v>
      </c>
      <c r="AX32" s="65">
        <f t="shared" si="3"/>
        <v>0.46480324074074075</v>
      </c>
      <c r="AY32" s="65">
        <v>0.003472222222222222</v>
      </c>
      <c r="AZ32" s="64">
        <v>0.5348958333333333</v>
      </c>
      <c r="BA32" s="66">
        <f t="shared" si="4"/>
        <v>0.06662037037037037</v>
      </c>
      <c r="BB32" s="65">
        <f t="shared" si="5"/>
        <v>0.5348958333333333</v>
      </c>
      <c r="BC32" s="65">
        <v>0.003472222222222222</v>
      </c>
      <c r="BD32" s="64">
        <v>0.6115972222222222</v>
      </c>
      <c r="BE32" s="66">
        <f t="shared" si="6"/>
        <v>0.07322916666666666</v>
      </c>
      <c r="BF32" s="65">
        <f t="shared" si="7"/>
        <v>0.6115972222222222</v>
      </c>
      <c r="BG32" s="65">
        <v>0</v>
      </c>
      <c r="BH32" s="64">
        <v>0.6115972222222222</v>
      </c>
      <c r="BI32" s="66">
        <f t="shared" si="8"/>
        <v>0</v>
      </c>
      <c r="BJ32" s="65">
        <f t="shared" si="9"/>
        <v>0.6115972222222222</v>
      </c>
      <c r="BK32" s="61">
        <v>0</v>
      </c>
      <c r="BL32" s="64">
        <v>0.6115972222222222</v>
      </c>
      <c r="BM32" s="66">
        <f t="shared" si="10"/>
        <v>0</v>
      </c>
      <c r="BN32" s="65">
        <f t="shared" si="11"/>
        <v>0.20187500000000005</v>
      </c>
      <c r="BO32" s="61">
        <v>0</v>
      </c>
      <c r="BP32" s="66">
        <f t="shared" si="12"/>
        <v>0.20187500000000005</v>
      </c>
      <c r="BQ32" s="67">
        <v>3</v>
      </c>
      <c r="BR32" s="67">
        <v>5</v>
      </c>
    </row>
    <row r="33" spans="1:70" ht="30.75" customHeight="1" hidden="1">
      <c r="A33" s="107">
        <v>19</v>
      </c>
      <c r="B33" s="37" t="s">
        <v>16</v>
      </c>
      <c r="C33" s="37" t="s">
        <v>72</v>
      </c>
      <c r="D33" s="237" t="s">
        <v>433</v>
      </c>
      <c r="E33" s="237" t="s">
        <v>434</v>
      </c>
      <c r="F33" s="245">
        <v>28912</v>
      </c>
      <c r="G33" s="238">
        <f t="shared" si="0"/>
        <v>34.87123287671233</v>
      </c>
      <c r="H33" s="107" t="s">
        <v>435</v>
      </c>
      <c r="I33" s="246"/>
      <c r="J33" s="107">
        <v>514</v>
      </c>
      <c r="K33" s="107" t="s">
        <v>70</v>
      </c>
      <c r="L33" s="239" t="s">
        <v>75</v>
      </c>
      <c r="M33" s="239"/>
      <c r="N33" s="239"/>
      <c r="O33" s="107" t="s">
        <v>436</v>
      </c>
      <c r="P33" s="247" t="s">
        <v>77</v>
      </c>
      <c r="Q33" s="33" t="s">
        <v>15</v>
      </c>
      <c r="R33" s="241">
        <v>2</v>
      </c>
      <c r="S33" s="34"/>
      <c r="T33" s="34"/>
      <c r="U33" s="68" t="s">
        <v>19</v>
      </c>
      <c r="V33" s="242" t="s">
        <v>200</v>
      </c>
      <c r="W33" s="249" t="s">
        <v>219</v>
      </c>
      <c r="X33" s="68"/>
      <c r="Y33" s="68"/>
      <c r="Z33" s="249" t="s">
        <v>219</v>
      </c>
      <c r="AA33" s="68" t="s">
        <v>288</v>
      </c>
      <c r="AB33" s="68" t="s">
        <v>114</v>
      </c>
      <c r="AC33" s="68"/>
      <c r="AD33" s="68"/>
      <c r="AE33" s="68"/>
      <c r="AF33" s="68"/>
      <c r="AG33" s="69" t="s">
        <v>437</v>
      </c>
      <c r="AH33" s="37"/>
      <c r="AI33" s="37" t="s">
        <v>438</v>
      </c>
      <c r="AJ33" s="243" t="s">
        <v>439</v>
      </c>
      <c r="AK33" s="35" t="s">
        <v>440</v>
      </c>
      <c r="AL33" s="34"/>
      <c r="AM33" s="34"/>
      <c r="AN33" s="244"/>
      <c r="AO33" s="37"/>
      <c r="AP33" s="37" t="s">
        <v>47</v>
      </c>
      <c r="AQ33" s="62" t="str">
        <f t="shared" si="1"/>
        <v>O Pos</v>
      </c>
      <c r="AR33" s="70" t="s">
        <v>114</v>
      </c>
      <c r="AS33" s="70">
        <v>14</v>
      </c>
      <c r="AT33" s="61">
        <v>0.405208333333333</v>
      </c>
      <c r="AU33" s="65">
        <v>0</v>
      </c>
      <c r="AV33" s="64">
        <v>0.45840277777777777</v>
      </c>
      <c r="AW33" s="66">
        <f t="shared" si="2"/>
        <v>0.053194444444444766</v>
      </c>
      <c r="AX33" s="65">
        <f t="shared" si="3"/>
        <v>0.45840277777777777</v>
      </c>
      <c r="AY33" s="65">
        <v>0.003472222222222222</v>
      </c>
      <c r="AZ33" s="64">
        <v>0.5338541666666666</v>
      </c>
      <c r="BA33" s="66">
        <f t="shared" si="4"/>
        <v>0.07197916666666664</v>
      </c>
      <c r="BB33" s="65">
        <f t="shared" si="5"/>
        <v>0.5338541666666666</v>
      </c>
      <c r="BC33" s="65">
        <v>0.003472222222222222</v>
      </c>
      <c r="BD33" s="64">
        <v>0.6083333333333333</v>
      </c>
      <c r="BE33" s="66">
        <f t="shared" si="6"/>
        <v>0.07100694444444443</v>
      </c>
      <c r="BF33" s="65">
        <f t="shared" si="7"/>
        <v>0.6083333333333333</v>
      </c>
      <c r="BG33" s="65">
        <v>0</v>
      </c>
      <c r="BH33" s="64">
        <v>0.6083333333333333</v>
      </c>
      <c r="BI33" s="66">
        <f t="shared" si="8"/>
        <v>0</v>
      </c>
      <c r="BJ33" s="65">
        <f t="shared" si="9"/>
        <v>0.6083333333333333</v>
      </c>
      <c r="BK33" s="61">
        <v>0</v>
      </c>
      <c r="BL33" s="64">
        <v>0.6083333333333333</v>
      </c>
      <c r="BM33" s="66">
        <f t="shared" si="10"/>
        <v>0</v>
      </c>
      <c r="BN33" s="65">
        <f t="shared" si="11"/>
        <v>0.19618055555555583</v>
      </c>
      <c r="BO33" s="61">
        <v>0.013888888888888888</v>
      </c>
      <c r="BP33" s="66">
        <f t="shared" si="12"/>
        <v>0.21006944444444473</v>
      </c>
      <c r="BQ33" s="67">
        <v>3</v>
      </c>
      <c r="BR33" s="67">
        <v>4</v>
      </c>
    </row>
    <row r="34" spans="1:70" ht="30.75" customHeight="1" thickBot="1">
      <c r="A34" s="107">
        <v>22</v>
      </c>
      <c r="B34" s="37" t="s">
        <v>16</v>
      </c>
      <c r="C34" s="37" t="s">
        <v>17</v>
      </c>
      <c r="D34" s="237" t="s">
        <v>441</v>
      </c>
      <c r="E34" s="237" t="s">
        <v>442</v>
      </c>
      <c r="F34" s="245">
        <v>26719</v>
      </c>
      <c r="G34" s="238">
        <f t="shared" si="0"/>
        <v>40.87945205479452</v>
      </c>
      <c r="H34" s="107" t="s">
        <v>443</v>
      </c>
      <c r="I34" s="246" t="s">
        <v>444</v>
      </c>
      <c r="J34" s="107">
        <v>501</v>
      </c>
      <c r="K34" s="107" t="s">
        <v>70</v>
      </c>
      <c r="L34" s="239"/>
      <c r="M34" s="239"/>
      <c r="N34" s="239" t="s">
        <v>445</v>
      </c>
      <c r="O34" s="107" t="s">
        <v>446</v>
      </c>
      <c r="P34" s="247"/>
      <c r="Q34" s="33" t="s">
        <v>15</v>
      </c>
      <c r="R34" s="241">
        <v>2</v>
      </c>
      <c r="S34" s="34">
        <v>300</v>
      </c>
      <c r="T34" s="34">
        <v>2014</v>
      </c>
      <c r="U34" s="68" t="s">
        <v>19</v>
      </c>
      <c r="V34" s="242" t="s">
        <v>200</v>
      </c>
      <c r="W34" s="68"/>
      <c r="X34" s="68" t="s">
        <v>19</v>
      </c>
      <c r="Y34" s="68"/>
      <c r="Z34" s="68"/>
      <c r="AA34" s="68" t="s">
        <v>114</v>
      </c>
      <c r="AB34" s="68" t="s">
        <v>288</v>
      </c>
      <c r="AC34" s="68"/>
      <c r="AD34" s="68"/>
      <c r="AE34" s="68"/>
      <c r="AF34" s="68"/>
      <c r="AG34" s="69"/>
      <c r="AH34" s="37"/>
      <c r="AI34" s="37" t="s">
        <v>447</v>
      </c>
      <c r="AJ34" s="243"/>
      <c r="AK34" s="35" t="s">
        <v>448</v>
      </c>
      <c r="AL34" s="34"/>
      <c r="AM34" s="34"/>
      <c r="AN34" s="244"/>
      <c r="AO34" s="37" t="s">
        <v>155</v>
      </c>
      <c r="AP34" s="37" t="s">
        <v>278</v>
      </c>
      <c r="AQ34" s="62" t="str">
        <f t="shared" si="1"/>
        <v>O Pos</v>
      </c>
      <c r="AR34" s="70" t="s">
        <v>114</v>
      </c>
      <c r="AS34" s="70">
        <v>9</v>
      </c>
      <c r="AT34" s="61">
        <v>0.40625</v>
      </c>
      <c r="AU34" s="65">
        <v>0</v>
      </c>
      <c r="AV34" s="64">
        <v>0.4680787037037037</v>
      </c>
      <c r="AW34" s="66">
        <f t="shared" si="2"/>
        <v>0.06182870370370369</v>
      </c>
      <c r="AX34" s="65">
        <f t="shared" si="3"/>
        <v>0.4680787037037037</v>
      </c>
      <c r="AY34" s="65">
        <v>0.003472222222222222</v>
      </c>
      <c r="AZ34" s="64">
        <v>0.535162037037037</v>
      </c>
      <c r="BA34" s="66">
        <f t="shared" si="4"/>
        <v>0.0636111111111111</v>
      </c>
      <c r="BB34" s="65">
        <f t="shared" si="5"/>
        <v>0.535162037037037</v>
      </c>
      <c r="BC34" s="65">
        <v>0.003472222222222222</v>
      </c>
      <c r="BD34" s="64">
        <v>0.6252893518518519</v>
      </c>
      <c r="BE34" s="66">
        <f t="shared" si="6"/>
        <v>0.08665509259259262</v>
      </c>
      <c r="BF34" s="65">
        <f t="shared" si="7"/>
        <v>0.6252893518518519</v>
      </c>
      <c r="BG34" s="65">
        <v>0</v>
      </c>
      <c r="BH34" s="64">
        <v>0.6252893518518519</v>
      </c>
      <c r="BI34" s="66">
        <f t="shared" si="8"/>
        <v>0</v>
      </c>
      <c r="BJ34" s="65">
        <f t="shared" si="9"/>
        <v>0.6252893518518519</v>
      </c>
      <c r="BK34" s="61">
        <v>0</v>
      </c>
      <c r="BL34" s="64">
        <v>0.6252893518518519</v>
      </c>
      <c r="BM34" s="66">
        <f t="shared" si="10"/>
        <v>0</v>
      </c>
      <c r="BN34" s="65">
        <f t="shared" si="11"/>
        <v>0.2120949074074074</v>
      </c>
      <c r="BO34" s="61">
        <v>0</v>
      </c>
      <c r="BP34" s="66">
        <f t="shared" si="12"/>
        <v>0.2120949074074074</v>
      </c>
      <c r="BQ34" s="67">
        <v>3</v>
      </c>
      <c r="BR34" s="67">
        <v>9</v>
      </c>
    </row>
    <row r="35" spans="1:70" ht="30.75" customHeight="1" thickBot="1">
      <c r="A35" s="107">
        <v>8</v>
      </c>
      <c r="B35" s="37" t="s">
        <v>220</v>
      </c>
      <c r="C35" s="37" t="s">
        <v>22</v>
      </c>
      <c r="D35" s="237" t="s">
        <v>449</v>
      </c>
      <c r="E35" s="237" t="s">
        <v>450</v>
      </c>
      <c r="F35" s="245">
        <v>20213</v>
      </c>
      <c r="G35" s="238">
        <f t="shared" si="0"/>
        <v>58.704109589041096</v>
      </c>
      <c r="H35" s="107" t="s">
        <v>451</v>
      </c>
      <c r="I35" s="254" t="s">
        <v>452</v>
      </c>
      <c r="J35" s="107">
        <v>37</v>
      </c>
      <c r="K35" s="107" t="s">
        <v>196</v>
      </c>
      <c r="L35" s="239"/>
      <c r="M35" s="239" t="s">
        <v>453</v>
      </c>
      <c r="N35" s="239" t="s">
        <v>101</v>
      </c>
      <c r="O35" s="107" t="s">
        <v>454</v>
      </c>
      <c r="P35" s="247" t="s">
        <v>455</v>
      </c>
      <c r="Q35" s="33" t="s">
        <v>89</v>
      </c>
      <c r="R35" s="241">
        <v>2</v>
      </c>
      <c r="S35" s="34">
        <v>300</v>
      </c>
      <c r="T35" s="34">
        <v>2012</v>
      </c>
      <c r="U35" s="68" t="s">
        <v>19</v>
      </c>
      <c r="V35" s="242" t="s">
        <v>193</v>
      </c>
      <c r="W35" s="68" t="s">
        <v>199</v>
      </c>
      <c r="X35" s="68"/>
      <c r="Y35" s="68" t="s">
        <v>25</v>
      </c>
      <c r="Z35" s="68"/>
      <c r="AA35" s="68" t="s">
        <v>114</v>
      </c>
      <c r="AB35" s="68" t="s">
        <v>114</v>
      </c>
      <c r="AC35" s="68"/>
      <c r="AD35" s="68"/>
      <c r="AE35" s="68"/>
      <c r="AF35" s="68"/>
      <c r="AG35" s="69"/>
      <c r="AH35" s="37" t="s">
        <v>203</v>
      </c>
      <c r="AI35" s="37" t="s">
        <v>456</v>
      </c>
      <c r="AJ35" s="243" t="s">
        <v>457</v>
      </c>
      <c r="AK35" s="35" t="s">
        <v>458</v>
      </c>
      <c r="AL35" s="34" t="s">
        <v>459</v>
      </c>
      <c r="AM35" s="34" t="s">
        <v>460</v>
      </c>
      <c r="AN35" s="244"/>
      <c r="AO35" s="37" t="s">
        <v>278</v>
      </c>
      <c r="AP35" s="37" t="s">
        <v>278</v>
      </c>
      <c r="AQ35" s="62" t="str">
        <f t="shared" si="1"/>
        <v> A Neg</v>
      </c>
      <c r="AR35" s="70" t="s">
        <v>114</v>
      </c>
      <c r="AS35" s="70" t="s">
        <v>3</v>
      </c>
      <c r="AT35" s="61">
        <v>0.400694444444443</v>
      </c>
      <c r="AU35" s="65">
        <v>0</v>
      </c>
      <c r="AV35" s="64">
        <v>0.4682175925925926</v>
      </c>
      <c r="AW35" s="66">
        <f t="shared" si="2"/>
        <v>0.06752314814814958</v>
      </c>
      <c r="AX35" s="65">
        <f t="shared" si="3"/>
        <v>0.4682175925925926</v>
      </c>
      <c r="AY35" s="65">
        <v>0.003472222222222222</v>
      </c>
      <c r="AZ35" s="64">
        <v>0.5489351851851852</v>
      </c>
      <c r="BA35" s="66">
        <f t="shared" si="4"/>
        <v>0.07724537037037042</v>
      </c>
      <c r="BB35" s="65">
        <f t="shared" si="5"/>
        <v>0.5489351851851852</v>
      </c>
      <c r="BC35" s="65">
        <v>0</v>
      </c>
      <c r="BD35" s="64">
        <v>0.5489351851851852</v>
      </c>
      <c r="BE35" s="66">
        <f t="shared" si="6"/>
        <v>0</v>
      </c>
      <c r="BF35" s="65">
        <f t="shared" si="7"/>
        <v>0.5489351851851852</v>
      </c>
      <c r="BG35" s="65">
        <v>0</v>
      </c>
      <c r="BH35" s="64">
        <v>0.5489351851851852</v>
      </c>
      <c r="BI35" s="66">
        <f t="shared" si="8"/>
        <v>0</v>
      </c>
      <c r="BJ35" s="65">
        <f t="shared" si="9"/>
        <v>0.5489351851851852</v>
      </c>
      <c r="BK35" s="61">
        <v>0</v>
      </c>
      <c r="BL35" s="64">
        <v>0.5489351851851852</v>
      </c>
      <c r="BM35" s="66">
        <f t="shared" si="10"/>
        <v>0</v>
      </c>
      <c r="BN35" s="65">
        <f t="shared" si="11"/>
        <v>0.14476851851852002</v>
      </c>
      <c r="BO35" s="61">
        <v>0</v>
      </c>
      <c r="BP35" s="66">
        <f t="shared" si="12"/>
        <v>0.14476851851852002</v>
      </c>
      <c r="BQ35" s="67">
        <v>2</v>
      </c>
      <c r="BR35" s="67">
        <v>1</v>
      </c>
    </row>
    <row r="36" spans="1:70" ht="30.75" customHeight="1" thickBot="1">
      <c r="A36" s="107">
        <v>5</v>
      </c>
      <c r="B36" s="37" t="s">
        <v>220</v>
      </c>
      <c r="C36" s="37" t="s">
        <v>22</v>
      </c>
      <c r="D36" s="237" t="s">
        <v>461</v>
      </c>
      <c r="E36" s="237" t="s">
        <v>462</v>
      </c>
      <c r="F36" s="245">
        <v>27405</v>
      </c>
      <c r="G36" s="238">
        <f>(41640-F36)/365</f>
        <v>39</v>
      </c>
      <c r="H36" s="107" t="s">
        <v>463</v>
      </c>
      <c r="I36" s="246" t="s">
        <v>464</v>
      </c>
      <c r="J36" s="107">
        <v>38</v>
      </c>
      <c r="K36" s="107" t="s">
        <v>70</v>
      </c>
      <c r="L36" s="239"/>
      <c r="M36" s="239"/>
      <c r="N36" s="239" t="s">
        <v>148</v>
      </c>
      <c r="O36" s="107" t="s">
        <v>465</v>
      </c>
      <c r="P36" s="247" t="s">
        <v>466</v>
      </c>
      <c r="Q36" s="33" t="s">
        <v>15</v>
      </c>
      <c r="R36" s="241">
        <v>4</v>
      </c>
      <c r="S36" s="34">
        <v>350</v>
      </c>
      <c r="T36" s="34">
        <v>2014</v>
      </c>
      <c r="U36" s="68" t="s">
        <v>19</v>
      </c>
      <c r="V36" s="242" t="s">
        <v>193</v>
      </c>
      <c r="W36" s="68" t="s">
        <v>199</v>
      </c>
      <c r="X36" s="68"/>
      <c r="Y36" s="68" t="s">
        <v>209</v>
      </c>
      <c r="Z36" s="68"/>
      <c r="AA36" s="68" t="s">
        <v>114</v>
      </c>
      <c r="AB36" s="68" t="s">
        <v>114</v>
      </c>
      <c r="AC36" s="68"/>
      <c r="AD36" s="68"/>
      <c r="AE36" s="68"/>
      <c r="AF36" s="68"/>
      <c r="AG36" s="69" t="s">
        <v>467</v>
      </c>
      <c r="AH36" s="37" t="s">
        <v>203</v>
      </c>
      <c r="AI36" s="37" t="s">
        <v>274</v>
      </c>
      <c r="AJ36" s="243" t="s">
        <v>468</v>
      </c>
      <c r="AK36" s="35" t="s">
        <v>469</v>
      </c>
      <c r="AL36" s="34" t="s">
        <v>470</v>
      </c>
      <c r="AM36" s="34" t="s">
        <v>471</v>
      </c>
      <c r="AN36" s="244" t="s">
        <v>472</v>
      </c>
      <c r="AO36" s="37" t="s">
        <v>155</v>
      </c>
      <c r="AP36" s="37" t="s">
        <v>47</v>
      </c>
      <c r="AQ36" s="62" t="str">
        <f>K36</f>
        <v>O Pos</v>
      </c>
      <c r="AR36" s="70" t="s">
        <v>114</v>
      </c>
      <c r="AS36" s="70" t="s">
        <v>3</v>
      </c>
      <c r="AT36" s="61">
        <v>0.398611111111111</v>
      </c>
      <c r="AU36" s="65">
        <v>0</v>
      </c>
      <c r="AV36" s="64">
        <v>0.4633449074074074</v>
      </c>
      <c r="AW36" s="66">
        <f>AV36-AT36-AU36</f>
        <v>0.06473379629629639</v>
      </c>
      <c r="AX36" s="65">
        <f>AV36</f>
        <v>0.4633449074074074</v>
      </c>
      <c r="AY36" s="65">
        <v>0</v>
      </c>
      <c r="AZ36" s="64">
        <v>0.4633449074074074</v>
      </c>
      <c r="BA36" s="66">
        <f>AZ36-AX36-AY36</f>
        <v>0</v>
      </c>
      <c r="BB36" s="65">
        <f>AZ36</f>
        <v>0.4633449074074074</v>
      </c>
      <c r="BC36" s="65">
        <v>0</v>
      </c>
      <c r="BD36" s="64">
        <v>0.4633449074074074</v>
      </c>
      <c r="BE36" s="66">
        <f>BD36-BB36-BC36</f>
        <v>0</v>
      </c>
      <c r="BF36" s="65">
        <f>BD36</f>
        <v>0.4633449074074074</v>
      </c>
      <c r="BG36" s="65">
        <v>0</v>
      </c>
      <c r="BH36" s="64">
        <v>0.4633449074074074</v>
      </c>
      <c r="BI36" s="66">
        <f>BH36-BF36-BG36</f>
        <v>0</v>
      </c>
      <c r="BJ36" s="65">
        <f>BH36</f>
        <v>0.4633449074074074</v>
      </c>
      <c r="BK36" s="61">
        <v>0</v>
      </c>
      <c r="BL36" s="64">
        <v>0.4633449074074074</v>
      </c>
      <c r="BM36" s="66">
        <f>BL36-BJ36-BK36</f>
        <v>0</v>
      </c>
      <c r="BN36" s="65">
        <f>BM36+BE36+BA36+AW36+BI36</f>
        <v>0.06473379629629639</v>
      </c>
      <c r="BO36" s="61">
        <v>0</v>
      </c>
      <c r="BP36" s="66">
        <f>BN36+BO36</f>
        <v>0.06473379629629639</v>
      </c>
      <c r="BQ36" s="67">
        <v>1</v>
      </c>
      <c r="BR36" s="67">
        <v>1</v>
      </c>
    </row>
    <row r="37" spans="1:70" ht="30.75" customHeight="1">
      <c r="A37" s="107">
        <v>23</v>
      </c>
      <c r="B37" s="37" t="s">
        <v>16</v>
      </c>
      <c r="C37" s="37" t="s">
        <v>17</v>
      </c>
      <c r="D37" s="237" t="s">
        <v>473</v>
      </c>
      <c r="E37" s="237" t="s">
        <v>474</v>
      </c>
      <c r="F37" s="245">
        <v>29852</v>
      </c>
      <c r="G37" s="238">
        <f>(41640-F37)/365</f>
        <v>32.295890410958904</v>
      </c>
      <c r="H37" s="107" t="s">
        <v>475</v>
      </c>
      <c r="I37" s="246" t="s">
        <v>476</v>
      </c>
      <c r="J37" s="107">
        <v>49</v>
      </c>
      <c r="K37" s="107"/>
      <c r="L37" s="239"/>
      <c r="M37" s="239"/>
      <c r="N37" s="239" t="s">
        <v>477</v>
      </c>
      <c r="O37" s="107" t="s">
        <v>478</v>
      </c>
      <c r="P37" s="247" t="s">
        <v>479</v>
      </c>
      <c r="Q37" s="33" t="s">
        <v>480</v>
      </c>
      <c r="R37" s="241"/>
      <c r="S37" s="34"/>
      <c r="T37" s="34">
        <v>2014</v>
      </c>
      <c r="U37" s="68" t="s">
        <v>19</v>
      </c>
      <c r="V37" s="242" t="s">
        <v>200</v>
      </c>
      <c r="W37" s="68" t="s">
        <v>19</v>
      </c>
      <c r="X37" s="68" t="s">
        <v>19</v>
      </c>
      <c r="Y37" s="68"/>
      <c r="Z37" s="68"/>
      <c r="AA37" s="68" t="s">
        <v>288</v>
      </c>
      <c r="AB37" s="68" t="s">
        <v>288</v>
      </c>
      <c r="AC37" s="68"/>
      <c r="AD37" s="68"/>
      <c r="AE37" s="68"/>
      <c r="AF37" s="68"/>
      <c r="AG37" s="69" t="s">
        <v>481</v>
      </c>
      <c r="AH37" s="37" t="s">
        <v>203</v>
      </c>
      <c r="AI37" s="37" t="s">
        <v>482</v>
      </c>
      <c r="AJ37" s="243"/>
      <c r="AK37" s="35"/>
      <c r="AL37" s="34"/>
      <c r="AM37" s="34"/>
      <c r="AN37" s="244"/>
      <c r="AO37" s="37"/>
      <c r="AP37" s="37"/>
      <c r="AQ37" s="62">
        <f>K37</f>
        <v>0</v>
      </c>
      <c r="AR37" s="70"/>
      <c r="AS37" s="70" t="s">
        <v>3</v>
      </c>
      <c r="AT37" s="61">
        <v>0.40625</v>
      </c>
      <c r="AU37" s="65">
        <v>0</v>
      </c>
      <c r="AV37" s="64">
        <v>0.45784722222222224</v>
      </c>
      <c r="AW37" s="66">
        <f>AV37-AT37-AU37</f>
        <v>0.05159722222222224</v>
      </c>
      <c r="AX37" s="65">
        <f>AV37</f>
        <v>0.45784722222222224</v>
      </c>
      <c r="AY37" s="65">
        <v>0</v>
      </c>
      <c r="AZ37" s="64">
        <v>0.45784722222222224</v>
      </c>
      <c r="BA37" s="66">
        <f>AZ37-AX37-AY37</f>
        <v>0</v>
      </c>
      <c r="BB37" s="65">
        <f>AZ37</f>
        <v>0.45784722222222224</v>
      </c>
      <c r="BC37" s="65">
        <v>0</v>
      </c>
      <c r="BD37" s="64">
        <v>0.45784722222222224</v>
      </c>
      <c r="BE37" s="66">
        <f>BD37-BB37-BC37</f>
        <v>0</v>
      </c>
      <c r="BF37" s="65">
        <f>BD37</f>
        <v>0.45784722222222224</v>
      </c>
      <c r="BG37" s="65">
        <v>0</v>
      </c>
      <c r="BH37" s="64">
        <v>0.45784722222222224</v>
      </c>
      <c r="BI37" s="66">
        <f>BH37-BF37-BG37</f>
        <v>0</v>
      </c>
      <c r="BJ37" s="65">
        <f>BH37</f>
        <v>0.45784722222222224</v>
      </c>
      <c r="BK37" s="61">
        <v>0</v>
      </c>
      <c r="BL37" s="64">
        <v>0.45784722222222224</v>
      </c>
      <c r="BM37" s="66">
        <f>BL37-BJ37-BK37</f>
        <v>0</v>
      </c>
      <c r="BN37" s="65">
        <f>BM37+BE37+BA37+AW37+BI37</f>
        <v>0.05159722222222224</v>
      </c>
      <c r="BO37" s="61">
        <v>0</v>
      </c>
      <c r="BP37" s="66">
        <f>BN37+BO37</f>
        <v>0.05159722222222224</v>
      </c>
      <c r="BQ37" s="67">
        <v>1</v>
      </c>
      <c r="BR37" s="67">
        <v>1</v>
      </c>
    </row>
    <row r="38" spans="1:70" ht="30.75" customHeight="1" hidden="1">
      <c r="A38" s="107">
        <v>24</v>
      </c>
      <c r="B38" s="37" t="s">
        <v>16</v>
      </c>
      <c r="C38" s="37" t="s">
        <v>72</v>
      </c>
      <c r="D38" s="237" t="s">
        <v>483</v>
      </c>
      <c r="E38" s="237" t="s">
        <v>484</v>
      </c>
      <c r="F38" s="245">
        <v>26709</v>
      </c>
      <c r="G38" s="238">
        <f t="shared" si="0"/>
        <v>40.90684931506849</v>
      </c>
      <c r="H38" s="107" t="s">
        <v>485</v>
      </c>
      <c r="I38" s="246" t="s">
        <v>78</v>
      </c>
      <c r="J38" s="107">
        <v>512</v>
      </c>
      <c r="K38" s="107" t="s">
        <v>70</v>
      </c>
      <c r="L38" s="239" t="s">
        <v>486</v>
      </c>
      <c r="M38" s="239" t="s">
        <v>487</v>
      </c>
      <c r="N38" s="239"/>
      <c r="O38" s="107" t="s">
        <v>488</v>
      </c>
      <c r="P38" s="247" t="s">
        <v>489</v>
      </c>
      <c r="Q38" s="33" t="s">
        <v>34</v>
      </c>
      <c r="R38" s="241">
        <v>4</v>
      </c>
      <c r="S38" s="34">
        <v>250</v>
      </c>
      <c r="T38" s="34">
        <v>2013</v>
      </c>
      <c r="U38" s="68" t="s">
        <v>19</v>
      </c>
      <c r="V38" s="242" t="s">
        <v>200</v>
      </c>
      <c r="W38" s="68"/>
      <c r="X38" s="68"/>
      <c r="Y38" s="68"/>
      <c r="Z38" s="249" t="s">
        <v>219</v>
      </c>
      <c r="AA38" s="68" t="s">
        <v>114</v>
      </c>
      <c r="AB38" s="68" t="s">
        <v>114</v>
      </c>
      <c r="AC38" s="68"/>
      <c r="AD38" s="68"/>
      <c r="AE38" s="68"/>
      <c r="AF38" s="68"/>
      <c r="AG38" s="69" t="s">
        <v>490</v>
      </c>
      <c r="AH38" s="37" t="s">
        <v>203</v>
      </c>
      <c r="AI38" s="37" t="s">
        <v>491</v>
      </c>
      <c r="AJ38" s="243"/>
      <c r="AK38" s="35"/>
      <c r="AL38" s="34"/>
      <c r="AM38" s="34"/>
      <c r="AN38" s="244"/>
      <c r="AO38" s="37" t="s">
        <v>47</v>
      </c>
      <c r="AP38" s="37" t="s">
        <v>47</v>
      </c>
      <c r="AQ38" s="62" t="str">
        <f t="shared" si="1"/>
        <v>O Pos</v>
      </c>
      <c r="AR38" s="70" t="s">
        <v>114</v>
      </c>
      <c r="AS38" s="70" t="s">
        <v>3</v>
      </c>
      <c r="AT38" s="61">
        <v>0.4065972222222222</v>
      </c>
      <c r="AU38" s="65">
        <v>0</v>
      </c>
      <c r="AV38" s="64"/>
      <c r="AW38" s="66">
        <f t="shared" si="2"/>
        <v>-0.4065972222222222</v>
      </c>
      <c r="AX38" s="65">
        <f t="shared" si="3"/>
        <v>0</v>
      </c>
      <c r="AY38" s="65">
        <v>0</v>
      </c>
      <c r="AZ38" s="64"/>
      <c r="BA38" s="66">
        <f t="shared" si="4"/>
        <v>0</v>
      </c>
      <c r="BB38" s="65">
        <f t="shared" si="5"/>
        <v>0</v>
      </c>
      <c r="BC38" s="65">
        <v>0</v>
      </c>
      <c r="BD38" s="64"/>
      <c r="BE38" s="66">
        <f t="shared" si="6"/>
        <v>0</v>
      </c>
      <c r="BF38" s="65">
        <f t="shared" si="7"/>
        <v>0</v>
      </c>
      <c r="BG38" s="65">
        <v>0</v>
      </c>
      <c r="BH38" s="64"/>
      <c r="BI38" s="66">
        <f t="shared" si="8"/>
        <v>0</v>
      </c>
      <c r="BJ38" s="65">
        <f t="shared" si="9"/>
        <v>0</v>
      </c>
      <c r="BK38" s="61">
        <v>0</v>
      </c>
      <c r="BL38" s="64"/>
      <c r="BM38" s="66">
        <f t="shared" si="10"/>
        <v>0</v>
      </c>
      <c r="BN38" s="65">
        <f t="shared" si="11"/>
        <v>-0.4065972222222222</v>
      </c>
      <c r="BO38" s="61">
        <v>0</v>
      </c>
      <c r="BP38" s="66">
        <f t="shared" si="12"/>
        <v>-0.4065972222222222</v>
      </c>
      <c r="BQ38" s="67">
        <v>0</v>
      </c>
      <c r="BR38" s="67">
        <v>1</v>
      </c>
    </row>
    <row r="39" spans="1:70" ht="8.25" customHeight="1" hidden="1">
      <c r="A39" s="107"/>
      <c r="B39" s="37"/>
      <c r="C39" s="37"/>
      <c r="D39" s="237"/>
      <c r="E39" s="237"/>
      <c r="F39" s="245"/>
      <c r="G39" s="238"/>
      <c r="H39" s="107"/>
      <c r="I39" s="246"/>
      <c r="J39" s="107"/>
      <c r="K39" s="107"/>
      <c r="L39" s="239"/>
      <c r="M39" s="239"/>
      <c r="N39" s="239"/>
      <c r="O39" s="107"/>
      <c r="P39" s="255"/>
      <c r="Q39" s="33"/>
      <c r="R39" s="241"/>
      <c r="S39" s="34"/>
      <c r="T39" s="34"/>
      <c r="U39" s="68"/>
      <c r="V39" s="68"/>
      <c r="W39" s="68"/>
      <c r="X39" s="68"/>
      <c r="Y39" s="68"/>
      <c r="Z39" s="249"/>
      <c r="AA39" s="68"/>
      <c r="AB39" s="68"/>
      <c r="AC39" s="68"/>
      <c r="AD39" s="68"/>
      <c r="AE39" s="68"/>
      <c r="AF39" s="68"/>
      <c r="AG39" s="69"/>
      <c r="AH39" s="37"/>
      <c r="AI39" s="37"/>
      <c r="AJ39" s="243"/>
      <c r="AK39" s="35"/>
      <c r="AL39" s="34"/>
      <c r="AM39" s="34"/>
      <c r="AN39" s="244"/>
      <c r="AO39" s="37"/>
      <c r="AP39" s="37"/>
      <c r="AQ39" s="62"/>
      <c r="AR39" s="70"/>
      <c r="AS39" s="70"/>
      <c r="AT39" s="61"/>
      <c r="AU39" s="65"/>
      <c r="AV39" s="64"/>
      <c r="AW39" s="66"/>
      <c r="AX39" s="65"/>
      <c r="AY39" s="65"/>
      <c r="AZ39" s="64"/>
      <c r="BA39" s="66"/>
      <c r="BB39" s="65"/>
      <c r="BC39" s="65"/>
      <c r="BD39" s="64"/>
      <c r="BE39" s="66"/>
      <c r="BF39" s="65"/>
      <c r="BG39" s="65"/>
      <c r="BH39" s="64"/>
      <c r="BI39" s="66"/>
      <c r="BJ39" s="65"/>
      <c r="BK39" s="65"/>
      <c r="BL39" s="64"/>
      <c r="BM39" s="66"/>
      <c r="BN39" s="65"/>
      <c r="BO39" s="61"/>
      <c r="BP39" s="66"/>
      <c r="BQ39" s="67"/>
      <c r="BR39" s="67"/>
    </row>
    <row r="40" spans="1:70" ht="30.75" customHeight="1" hidden="1">
      <c r="A40" s="107">
        <v>25</v>
      </c>
      <c r="B40" s="37" t="s">
        <v>183</v>
      </c>
      <c r="C40" s="37" t="s">
        <v>184</v>
      </c>
      <c r="D40" s="237" t="s">
        <v>492</v>
      </c>
      <c r="E40" s="237" t="s">
        <v>493</v>
      </c>
      <c r="F40" s="256">
        <v>33088</v>
      </c>
      <c r="G40" s="238">
        <f>(41640-F40)/365</f>
        <v>23.43013698630137</v>
      </c>
      <c r="H40" s="107" t="s">
        <v>494</v>
      </c>
      <c r="I40" s="254" t="s">
        <v>495</v>
      </c>
      <c r="J40" s="107">
        <v>75</v>
      </c>
      <c r="K40" s="107" t="s">
        <v>73</v>
      </c>
      <c r="L40" s="239"/>
      <c r="M40" s="239"/>
      <c r="N40" s="239" t="s">
        <v>496</v>
      </c>
      <c r="O40" s="107" t="s">
        <v>497</v>
      </c>
      <c r="P40" s="239" t="s">
        <v>498</v>
      </c>
      <c r="Q40" s="33" t="s">
        <v>20</v>
      </c>
      <c r="R40" s="241">
        <v>4</v>
      </c>
      <c r="S40" s="34">
        <v>700</v>
      </c>
      <c r="T40" s="34">
        <v>2010</v>
      </c>
      <c r="U40" s="68" t="s">
        <v>23</v>
      </c>
      <c r="V40" s="68" t="s">
        <v>193</v>
      </c>
      <c r="W40" s="68" t="s">
        <v>23</v>
      </c>
      <c r="X40" s="68"/>
      <c r="Y40" s="68"/>
      <c r="Z40" s="68" t="s">
        <v>202</v>
      </c>
      <c r="AA40" s="68" t="s">
        <v>114</v>
      </c>
      <c r="AB40" s="68" t="s">
        <v>314</v>
      </c>
      <c r="AC40" s="68"/>
      <c r="AD40" s="68"/>
      <c r="AE40" s="68"/>
      <c r="AF40" s="68"/>
      <c r="AG40" s="69" t="s">
        <v>499</v>
      </c>
      <c r="AH40" s="37" t="s">
        <v>203</v>
      </c>
      <c r="AI40" s="37" t="s">
        <v>500</v>
      </c>
      <c r="AJ40" s="243" t="s">
        <v>501</v>
      </c>
      <c r="AK40" s="35">
        <v>4230745</v>
      </c>
      <c r="AL40" s="34" t="s">
        <v>185</v>
      </c>
      <c r="AM40" s="34" t="s">
        <v>502</v>
      </c>
      <c r="AN40" s="244" t="s">
        <v>503</v>
      </c>
      <c r="AO40" s="37" t="s">
        <v>155</v>
      </c>
      <c r="AP40" s="37" t="s">
        <v>155</v>
      </c>
      <c r="AQ40" s="62" t="str">
        <f>K40</f>
        <v>A Pos</v>
      </c>
      <c r="AR40" s="70" t="s">
        <v>114</v>
      </c>
      <c r="AS40" s="70">
        <v>1</v>
      </c>
      <c r="AT40" s="61">
        <v>0.407291666666667</v>
      </c>
      <c r="AU40" s="65">
        <v>0.003472222222222222</v>
      </c>
      <c r="AV40" s="64">
        <v>0.5850694444444444</v>
      </c>
      <c r="AW40" s="66">
        <f>AV40-AT40-AU40</f>
        <v>0.1743055555555552</v>
      </c>
      <c r="AX40" s="65">
        <f>AV40</f>
        <v>0.5850694444444444</v>
      </c>
      <c r="AY40" s="65">
        <v>0.003472222222222222</v>
      </c>
      <c r="AZ40" s="64">
        <v>0.5850694444444444</v>
      </c>
      <c r="BA40" s="66">
        <f>AZ40-AX40-AY40</f>
        <v>-0.003472222222222222</v>
      </c>
      <c r="BB40" s="65">
        <f>AZ40</f>
        <v>0.5850694444444444</v>
      </c>
      <c r="BC40" s="65">
        <v>0.003472222222222222</v>
      </c>
      <c r="BD40" s="64">
        <v>0.5850694444444444</v>
      </c>
      <c r="BE40" s="66">
        <f>BD40-BB40-BC40</f>
        <v>-0.003472222222222222</v>
      </c>
      <c r="BF40" s="65">
        <f>BD40</f>
        <v>0.5850694444444444</v>
      </c>
      <c r="BG40" s="65">
        <v>0.003472222222222222</v>
      </c>
      <c r="BH40" s="64">
        <v>0.5850694444444444</v>
      </c>
      <c r="BI40" s="66">
        <f>BH40-BF40-BG40</f>
        <v>-0.003472222222222222</v>
      </c>
      <c r="BJ40" s="65">
        <f>BH40</f>
        <v>0.5850694444444444</v>
      </c>
      <c r="BK40" s="65">
        <v>0.003472222222222222</v>
      </c>
      <c r="BL40" s="64">
        <v>0.5850694444444444</v>
      </c>
      <c r="BM40" s="66">
        <f>BL40-BJ40-BK40</f>
        <v>-0.003472222222222222</v>
      </c>
      <c r="BN40" s="65">
        <f>BM40+BE40+BA40+AW40+BI40</f>
        <v>0.16041666666666635</v>
      </c>
      <c r="BO40" s="61">
        <v>0</v>
      </c>
      <c r="BP40" s="66">
        <f>BN40+BO40</f>
        <v>0.16041666666666635</v>
      </c>
      <c r="BQ40" s="67">
        <v>1</v>
      </c>
      <c r="BR40" s="67">
        <v>11</v>
      </c>
    </row>
    <row r="41" spans="1:70" ht="10.5" customHeight="1" hidden="1">
      <c r="A41" s="107"/>
      <c r="B41" s="37"/>
      <c r="C41" s="37"/>
      <c r="D41" s="237"/>
      <c r="E41" s="237"/>
      <c r="F41" s="256"/>
      <c r="G41" s="238"/>
      <c r="H41" s="107"/>
      <c r="I41" s="254"/>
      <c r="J41" s="107"/>
      <c r="K41" s="107"/>
      <c r="L41" s="239"/>
      <c r="M41" s="239"/>
      <c r="N41" s="239"/>
      <c r="O41" s="107"/>
      <c r="P41" s="255"/>
      <c r="Q41" s="33"/>
      <c r="R41" s="241"/>
      <c r="S41" s="34"/>
      <c r="T41" s="34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9"/>
      <c r="AH41" s="37"/>
      <c r="AI41" s="37"/>
      <c r="AJ41" s="243"/>
      <c r="AK41" s="35"/>
      <c r="AL41" s="34"/>
      <c r="AM41" s="34"/>
      <c r="AN41" s="244"/>
      <c r="AO41" s="37"/>
      <c r="AP41" s="37"/>
      <c r="AQ41" s="62"/>
      <c r="AR41" s="70"/>
      <c r="AS41" s="70"/>
      <c r="AT41" s="61"/>
      <c r="AU41" s="65"/>
      <c r="AV41" s="64"/>
      <c r="AW41" s="66"/>
      <c r="AX41" s="65"/>
      <c r="AY41" s="65"/>
      <c r="AZ41" s="64"/>
      <c r="BA41" s="66"/>
      <c r="BB41" s="65"/>
      <c r="BC41" s="65"/>
      <c r="BD41" s="64"/>
      <c r="BE41" s="66"/>
      <c r="BF41" s="65"/>
      <c r="BG41" s="65"/>
      <c r="BH41" s="64"/>
      <c r="BI41" s="66"/>
      <c r="BJ41" s="65"/>
      <c r="BK41" s="65"/>
      <c r="BL41" s="64"/>
      <c r="BM41" s="66"/>
      <c r="BN41" s="65"/>
      <c r="BO41" s="61"/>
      <c r="BP41" s="66"/>
      <c r="BQ41" s="67"/>
      <c r="BR41" s="67"/>
    </row>
    <row r="42" spans="1:70" ht="30.75" customHeight="1" hidden="1">
      <c r="A42" s="107">
        <v>27</v>
      </c>
      <c r="B42" s="37" t="s">
        <v>16</v>
      </c>
      <c r="C42" s="37" t="s">
        <v>17</v>
      </c>
      <c r="D42" s="237" t="s">
        <v>504</v>
      </c>
      <c r="E42" s="237" t="s">
        <v>505</v>
      </c>
      <c r="F42" s="245">
        <v>26173</v>
      </c>
      <c r="G42" s="238">
        <f>(41640-F42)/365</f>
        <v>42.37534246575343</v>
      </c>
      <c r="H42" s="107" t="s">
        <v>506</v>
      </c>
      <c r="I42" s="246" t="s">
        <v>507</v>
      </c>
      <c r="J42" s="107">
        <v>595</v>
      </c>
      <c r="K42" s="107" t="s">
        <v>70</v>
      </c>
      <c r="L42" s="239"/>
      <c r="M42" s="239"/>
      <c r="N42" s="239" t="s">
        <v>508</v>
      </c>
      <c r="O42" s="107" t="s">
        <v>509</v>
      </c>
      <c r="P42" s="247" t="s">
        <v>510</v>
      </c>
      <c r="Q42" s="33" t="s">
        <v>15</v>
      </c>
      <c r="R42" s="241" t="s">
        <v>198</v>
      </c>
      <c r="S42" s="34">
        <v>525</v>
      </c>
      <c r="T42" s="34">
        <v>2009</v>
      </c>
      <c r="U42" s="68" t="s">
        <v>511</v>
      </c>
      <c r="V42" s="68" t="s">
        <v>511</v>
      </c>
      <c r="W42" s="68"/>
      <c r="X42" s="68"/>
      <c r="Y42" s="68"/>
      <c r="Z42" s="68"/>
      <c r="AA42" s="68" t="s">
        <v>288</v>
      </c>
      <c r="AB42" s="68" t="s">
        <v>288</v>
      </c>
      <c r="AC42" s="68"/>
      <c r="AD42" s="68"/>
      <c r="AE42" s="68"/>
      <c r="AF42" s="68"/>
      <c r="AG42" s="69"/>
      <c r="AH42" s="37"/>
      <c r="AI42" s="37" t="s">
        <v>512</v>
      </c>
      <c r="AJ42" s="243" t="s">
        <v>513</v>
      </c>
      <c r="AK42" s="35" t="s">
        <v>514</v>
      </c>
      <c r="AL42" s="34"/>
      <c r="AM42" s="34" t="s">
        <v>515</v>
      </c>
      <c r="AN42" s="244"/>
      <c r="AO42" s="37" t="s">
        <v>516</v>
      </c>
      <c r="AP42" s="37" t="s">
        <v>278</v>
      </c>
      <c r="AQ42" s="62" t="str">
        <f>K42</f>
        <v>O Pos</v>
      </c>
      <c r="AR42" s="70" t="s">
        <v>288</v>
      </c>
      <c r="AS42" s="70" t="s">
        <v>3</v>
      </c>
      <c r="AT42" s="61">
        <v>0.407986111111111</v>
      </c>
      <c r="AU42" s="65">
        <v>0.003472222222222222</v>
      </c>
      <c r="AV42" s="64">
        <v>0.46327546296296296</v>
      </c>
      <c r="AW42" s="66">
        <f>AV42-AT42-AU42</f>
        <v>0.05181712962962974</v>
      </c>
      <c r="AX42" s="65">
        <f>AV42</f>
        <v>0.46327546296296296</v>
      </c>
      <c r="AY42" s="65">
        <v>0.003472222222222222</v>
      </c>
      <c r="AZ42" s="64">
        <v>0.5159722222222222</v>
      </c>
      <c r="BA42" s="66">
        <f>AZ42-AX42-AY42</f>
        <v>0.04922453703703698</v>
      </c>
      <c r="BB42" s="65">
        <f>AZ42</f>
        <v>0.5159722222222222</v>
      </c>
      <c r="BC42" s="65">
        <v>0.003472222222222222</v>
      </c>
      <c r="BD42" s="64">
        <v>0.5159722222222222</v>
      </c>
      <c r="BE42" s="66">
        <f>BD42-BB42-BC42</f>
        <v>-0.003472222222222222</v>
      </c>
      <c r="BF42" s="65">
        <f>BD42</f>
        <v>0.5159722222222222</v>
      </c>
      <c r="BG42" s="65">
        <v>0.003472222222222222</v>
      </c>
      <c r="BH42" s="64">
        <v>0.5159722222222222</v>
      </c>
      <c r="BI42" s="66">
        <f>BH42-BF42-BG42</f>
        <v>-0.003472222222222222</v>
      </c>
      <c r="BJ42" s="65">
        <f>BH42</f>
        <v>0.5159722222222222</v>
      </c>
      <c r="BK42" s="65">
        <v>0.003472222222222222</v>
      </c>
      <c r="BL42" s="64">
        <v>0.5159722222222222</v>
      </c>
      <c r="BM42" s="66">
        <f>BL42-BJ42-BK42</f>
        <v>-0.003472222222222222</v>
      </c>
      <c r="BN42" s="65">
        <f>BM42+BE42+BA42+AW42+BI42</f>
        <v>0.09062500000000005</v>
      </c>
      <c r="BO42" s="61">
        <v>0</v>
      </c>
      <c r="BP42" s="66">
        <f>BN42+BO42</f>
        <v>0.09062500000000005</v>
      </c>
      <c r="BQ42" s="67">
        <v>2</v>
      </c>
      <c r="BR42" s="67"/>
    </row>
    <row r="43" spans="1:70" ht="30.75" customHeight="1" hidden="1">
      <c r="A43" s="107">
        <v>26</v>
      </c>
      <c r="B43" s="37" t="s">
        <v>16</v>
      </c>
      <c r="C43" s="37" t="s">
        <v>17</v>
      </c>
      <c r="D43" s="237" t="s">
        <v>504</v>
      </c>
      <c r="E43" s="237" t="s">
        <v>517</v>
      </c>
      <c r="F43" s="245">
        <v>25653</v>
      </c>
      <c r="G43" s="238">
        <v>44</v>
      </c>
      <c r="H43" s="107" t="s">
        <v>506</v>
      </c>
      <c r="I43" s="246" t="s">
        <v>518</v>
      </c>
      <c r="J43" s="107">
        <v>596</v>
      </c>
      <c r="K43" s="107" t="s">
        <v>70</v>
      </c>
      <c r="L43" s="239"/>
      <c r="M43" s="239"/>
      <c r="N43" s="239" t="s">
        <v>519</v>
      </c>
      <c r="O43" s="107" t="s">
        <v>520</v>
      </c>
      <c r="P43" s="247" t="s">
        <v>521</v>
      </c>
      <c r="Q43" s="33" t="s">
        <v>15</v>
      </c>
      <c r="R43" s="241" t="s">
        <v>198</v>
      </c>
      <c r="S43" s="34">
        <v>450</v>
      </c>
      <c r="T43" s="34">
        <v>2009</v>
      </c>
      <c r="U43" s="68" t="s">
        <v>511</v>
      </c>
      <c r="V43" s="68" t="s">
        <v>511</v>
      </c>
      <c r="W43" s="68"/>
      <c r="X43" s="68"/>
      <c r="Y43" s="68"/>
      <c r="Z43" s="68"/>
      <c r="AA43" s="68" t="s">
        <v>288</v>
      </c>
      <c r="AB43" s="68" t="s">
        <v>288</v>
      </c>
      <c r="AC43" s="68"/>
      <c r="AD43" s="68"/>
      <c r="AE43" s="68"/>
      <c r="AF43" s="68"/>
      <c r="AG43" s="69"/>
      <c r="AH43" s="37"/>
      <c r="AI43" s="37" t="s">
        <v>522</v>
      </c>
      <c r="AJ43" s="243" t="s">
        <v>523</v>
      </c>
      <c r="AK43" s="35" t="s">
        <v>524</v>
      </c>
      <c r="AL43" s="34"/>
      <c r="AM43" s="34" t="s">
        <v>515</v>
      </c>
      <c r="AN43" s="244"/>
      <c r="AO43" s="37" t="s">
        <v>516</v>
      </c>
      <c r="AP43" s="37" t="s">
        <v>278</v>
      </c>
      <c r="AQ43" s="62" t="str">
        <f>K43</f>
        <v>O Pos</v>
      </c>
      <c r="AR43" s="70" t="s">
        <v>288</v>
      </c>
      <c r="AS43" s="70" t="s">
        <v>3</v>
      </c>
      <c r="AT43" s="61">
        <v>0.407638888888889</v>
      </c>
      <c r="AU43" s="65">
        <v>0.003472222222222222</v>
      </c>
      <c r="AV43" s="64">
        <v>0.4648726851851852</v>
      </c>
      <c r="AW43" s="66">
        <f>AV43-AT43-AU43</f>
        <v>0.05376157407407399</v>
      </c>
      <c r="AX43" s="65">
        <f>AV43</f>
        <v>0.4648726851851852</v>
      </c>
      <c r="AY43" s="65">
        <v>0.003472222222222222</v>
      </c>
      <c r="AZ43" s="64">
        <v>0.5215162037037037</v>
      </c>
      <c r="BA43" s="66">
        <f>AZ43-AX43-AY43</f>
        <v>0.05317129629629623</v>
      </c>
      <c r="BB43" s="65">
        <f>AZ43</f>
        <v>0.5215162037037037</v>
      </c>
      <c r="BC43" s="65">
        <v>0.003472222222222222</v>
      </c>
      <c r="BD43" s="64">
        <v>0.5215162037037037</v>
      </c>
      <c r="BE43" s="66">
        <f>BD43-BB43-BC43</f>
        <v>-0.003472222222222222</v>
      </c>
      <c r="BF43" s="65">
        <f>BD43</f>
        <v>0.5215162037037037</v>
      </c>
      <c r="BG43" s="65">
        <v>0.003472222222222222</v>
      </c>
      <c r="BH43" s="64">
        <v>0.5215162037037037</v>
      </c>
      <c r="BI43" s="66">
        <f>BH43-BF43-BG43</f>
        <v>-0.003472222222222222</v>
      </c>
      <c r="BJ43" s="65">
        <f>BH43</f>
        <v>0.5215162037037037</v>
      </c>
      <c r="BK43" s="65">
        <v>0.003472222222222222</v>
      </c>
      <c r="BL43" s="64">
        <v>0.5215162037037037</v>
      </c>
      <c r="BM43" s="66">
        <f>BL43-BJ43-BK43</f>
        <v>-0.003472222222222222</v>
      </c>
      <c r="BN43" s="65">
        <f>BM43+BE43+BA43+AW43+BI43</f>
        <v>0.09651620370370355</v>
      </c>
      <c r="BO43" s="61">
        <v>0</v>
      </c>
      <c r="BP43" s="66">
        <f>BN43+BO43</f>
        <v>0.09651620370370355</v>
      </c>
      <c r="BQ43" s="67">
        <v>2</v>
      </c>
      <c r="BR43" s="67"/>
    </row>
    <row r="44" spans="1:70" ht="30.75" customHeight="1" hidden="1">
      <c r="A44" s="107">
        <v>29</v>
      </c>
      <c r="B44" s="37" t="s">
        <v>21</v>
      </c>
      <c r="C44" s="73" t="s">
        <v>22</v>
      </c>
      <c r="D44" s="43" t="s">
        <v>525</v>
      </c>
      <c r="E44" s="237" t="s">
        <v>526</v>
      </c>
      <c r="F44" s="245">
        <v>26704</v>
      </c>
      <c r="G44" s="238">
        <f>(41640-F44)/365</f>
        <v>40.92054794520548</v>
      </c>
      <c r="H44" s="107" t="s">
        <v>527</v>
      </c>
      <c r="I44" s="246" t="s">
        <v>528</v>
      </c>
      <c r="J44" s="107">
        <v>544</v>
      </c>
      <c r="K44" s="107" t="s">
        <v>141</v>
      </c>
      <c r="L44" s="239" t="s">
        <v>529</v>
      </c>
      <c r="M44" s="239" t="s">
        <v>530</v>
      </c>
      <c r="N44" s="239" t="s">
        <v>531</v>
      </c>
      <c r="O44" s="107" t="s">
        <v>532</v>
      </c>
      <c r="P44" s="247" t="s">
        <v>531</v>
      </c>
      <c r="Q44" s="33" t="s">
        <v>34</v>
      </c>
      <c r="R44" s="241">
        <v>4</v>
      </c>
      <c r="S44" s="34">
        <v>450</v>
      </c>
      <c r="T44" s="34"/>
      <c r="U44" s="68" t="s">
        <v>511</v>
      </c>
      <c r="V44" s="68" t="s">
        <v>511</v>
      </c>
      <c r="W44" s="68"/>
      <c r="X44" s="68"/>
      <c r="Y44" s="68"/>
      <c r="Z44" s="68"/>
      <c r="AA44" s="68" t="s">
        <v>288</v>
      </c>
      <c r="AB44" s="68" t="s">
        <v>288</v>
      </c>
      <c r="AC44" s="68"/>
      <c r="AD44" s="68"/>
      <c r="AE44" s="68"/>
      <c r="AF44" s="68"/>
      <c r="AG44" s="69" t="s">
        <v>533</v>
      </c>
      <c r="AH44" s="37"/>
      <c r="AI44" s="37" t="s">
        <v>534</v>
      </c>
      <c r="AJ44" s="243" t="s">
        <v>535</v>
      </c>
      <c r="AK44" s="35">
        <v>701334479</v>
      </c>
      <c r="AL44" s="34" t="s">
        <v>536</v>
      </c>
      <c r="AM44" s="34" t="s">
        <v>537</v>
      </c>
      <c r="AN44" s="244" t="s">
        <v>531</v>
      </c>
      <c r="AO44" s="37"/>
      <c r="AP44" s="37" t="s">
        <v>155</v>
      </c>
      <c r="AQ44" s="62" t="str">
        <f>K44</f>
        <v>B Pos</v>
      </c>
      <c r="AR44" s="70" t="s">
        <v>114</v>
      </c>
      <c r="AS44" s="70" t="s">
        <v>3</v>
      </c>
      <c r="AT44" s="61">
        <v>0.408680555555556</v>
      </c>
      <c r="AU44" s="65">
        <v>0.003472222222222222</v>
      </c>
      <c r="AV44" s="64">
        <v>0.4893402777777778</v>
      </c>
      <c r="AW44" s="66">
        <f>AV44-AT44-AU44</f>
        <v>0.07718749999999956</v>
      </c>
      <c r="AX44" s="65">
        <f>AV44</f>
        <v>0.4893402777777778</v>
      </c>
      <c r="AY44" s="65">
        <v>0.003472222222222222</v>
      </c>
      <c r="AZ44" s="64">
        <v>0.4893402777777778</v>
      </c>
      <c r="BA44" s="66">
        <f>AZ44-AX44-AY44</f>
        <v>-0.003472222222222222</v>
      </c>
      <c r="BB44" s="65">
        <f>AZ44</f>
        <v>0.4893402777777778</v>
      </c>
      <c r="BC44" s="65">
        <v>0.003472222222222222</v>
      </c>
      <c r="BD44" s="64">
        <v>0.4893402777777778</v>
      </c>
      <c r="BE44" s="66">
        <f>BD44-BB44-BC44</f>
        <v>-0.003472222222222222</v>
      </c>
      <c r="BF44" s="65">
        <f>BD44</f>
        <v>0.4893402777777778</v>
      </c>
      <c r="BG44" s="65">
        <v>0.003472222222222222</v>
      </c>
      <c r="BH44" s="64">
        <v>0.4893402777777778</v>
      </c>
      <c r="BI44" s="66">
        <f>BH44-BF44-BG44</f>
        <v>-0.003472222222222222</v>
      </c>
      <c r="BJ44" s="65">
        <f>BH44</f>
        <v>0.4893402777777778</v>
      </c>
      <c r="BK44" s="65">
        <v>0.003472222222222222</v>
      </c>
      <c r="BL44" s="64">
        <v>0.4893402777777778</v>
      </c>
      <c r="BM44" s="66">
        <f>BL44-BJ44-BK44</f>
        <v>-0.003472222222222222</v>
      </c>
      <c r="BN44" s="65">
        <f>BM44+BE44+BA44+AW44+BI44</f>
        <v>0.06329861111111067</v>
      </c>
      <c r="BO44" s="61">
        <v>0</v>
      </c>
      <c r="BP44" s="66">
        <f>BN44+BO44</f>
        <v>0.06329861111111067</v>
      </c>
      <c r="BQ44" s="67">
        <v>1</v>
      </c>
      <c r="BR44" s="67"/>
    </row>
    <row r="45" spans="1:70" ht="30.75" customHeight="1" hidden="1">
      <c r="A45" s="107">
        <v>28</v>
      </c>
      <c r="B45" s="37" t="s">
        <v>21</v>
      </c>
      <c r="C45" s="37" t="s">
        <v>22</v>
      </c>
      <c r="D45" s="237" t="s">
        <v>538</v>
      </c>
      <c r="E45" s="237" t="s">
        <v>539</v>
      </c>
      <c r="F45" s="245"/>
      <c r="G45" s="238">
        <f>(41640-F45)/365</f>
        <v>114.08219178082192</v>
      </c>
      <c r="H45" s="107" t="s">
        <v>540</v>
      </c>
      <c r="I45" s="246" t="s">
        <v>528</v>
      </c>
      <c r="J45" s="107">
        <v>569</v>
      </c>
      <c r="K45" s="107" t="s">
        <v>141</v>
      </c>
      <c r="L45" s="239" t="s">
        <v>529</v>
      </c>
      <c r="M45" s="239" t="s">
        <v>530</v>
      </c>
      <c r="N45" s="239" t="s">
        <v>531</v>
      </c>
      <c r="O45" s="107" t="s">
        <v>532</v>
      </c>
      <c r="P45" s="247" t="s">
        <v>531</v>
      </c>
      <c r="Q45" s="33" t="s">
        <v>34</v>
      </c>
      <c r="R45" s="241">
        <v>4</v>
      </c>
      <c r="S45" s="34">
        <v>100</v>
      </c>
      <c r="T45" s="34"/>
      <c r="U45" s="68" t="s">
        <v>511</v>
      </c>
      <c r="V45" s="68" t="s">
        <v>511</v>
      </c>
      <c r="W45" s="68"/>
      <c r="X45" s="68"/>
      <c r="Y45" s="68"/>
      <c r="Z45" s="68"/>
      <c r="AA45" s="68" t="s">
        <v>288</v>
      </c>
      <c r="AB45" s="68" t="s">
        <v>288</v>
      </c>
      <c r="AC45" s="68"/>
      <c r="AD45" s="68"/>
      <c r="AE45" s="68"/>
      <c r="AF45" s="68"/>
      <c r="AG45" s="69"/>
      <c r="AH45" s="37"/>
      <c r="AI45" s="37" t="s">
        <v>534</v>
      </c>
      <c r="AJ45" s="243" t="s">
        <v>535</v>
      </c>
      <c r="AK45" s="35">
        <v>74297243</v>
      </c>
      <c r="AL45" s="34" t="s">
        <v>536</v>
      </c>
      <c r="AM45" s="34" t="s">
        <v>537</v>
      </c>
      <c r="AN45" s="244" t="s">
        <v>531</v>
      </c>
      <c r="AO45" s="37"/>
      <c r="AP45" s="37" t="s">
        <v>278</v>
      </c>
      <c r="AQ45" s="62" t="s">
        <v>141</v>
      </c>
      <c r="AR45" s="70" t="s">
        <v>114</v>
      </c>
      <c r="AS45" s="70" t="s">
        <v>3</v>
      </c>
      <c r="AT45" s="61">
        <v>0.408333333333333</v>
      </c>
      <c r="AU45" s="65">
        <v>0.003472222222222222</v>
      </c>
      <c r="AV45" s="64">
        <v>0.5385416666666667</v>
      </c>
      <c r="AW45" s="66">
        <f>AV45-AT45-AU45</f>
        <v>0.1267361111111115</v>
      </c>
      <c r="AX45" s="65">
        <f>AV45</f>
        <v>0.5385416666666667</v>
      </c>
      <c r="AY45" s="65">
        <v>0.003472222222222222</v>
      </c>
      <c r="AZ45" s="64">
        <v>0.5385416666666667</v>
      </c>
      <c r="BA45" s="66">
        <f>AZ45-AX45-AY45</f>
        <v>-0.003472222222222222</v>
      </c>
      <c r="BB45" s="65">
        <f>AZ45</f>
        <v>0.5385416666666667</v>
      </c>
      <c r="BC45" s="65">
        <v>0.003472222222222222</v>
      </c>
      <c r="BD45" s="64">
        <v>0.5385416666666667</v>
      </c>
      <c r="BE45" s="66">
        <f>BD45-BB45-BC45</f>
        <v>-0.003472222222222222</v>
      </c>
      <c r="BF45" s="65">
        <f>BD45</f>
        <v>0.5385416666666667</v>
      </c>
      <c r="BG45" s="65">
        <v>0.003472222222222222</v>
      </c>
      <c r="BH45" s="64">
        <v>0.5385416666666667</v>
      </c>
      <c r="BI45" s="66">
        <f>BH45-BF45-BG45</f>
        <v>-0.003472222222222222</v>
      </c>
      <c r="BJ45" s="65">
        <f>BH45</f>
        <v>0.5385416666666667</v>
      </c>
      <c r="BK45" s="65">
        <v>0.003472222222222222</v>
      </c>
      <c r="BL45" s="64">
        <v>0.5385416666666667</v>
      </c>
      <c r="BM45" s="66">
        <f>BL45-BJ45-BK45</f>
        <v>-0.003472222222222222</v>
      </c>
      <c r="BN45" s="65">
        <f>BM45+BE45+BA45+AW45+BI45</f>
        <v>0.1128472222222226</v>
      </c>
      <c r="BO45" s="61">
        <v>0</v>
      </c>
      <c r="BP45" s="66">
        <f>BN45+BO45</f>
        <v>0.1128472222222226</v>
      </c>
      <c r="BQ45" s="67">
        <v>1</v>
      </c>
      <c r="BR45" s="67"/>
    </row>
    <row r="47" spans="50:55" ht="15.75" thickBot="1">
      <c r="AX47" s="63" t="s">
        <v>541</v>
      </c>
      <c r="AY47" s="63"/>
      <c r="AZ47" s="257"/>
      <c r="BA47" s="258"/>
      <c r="BB47" s="72" t="s">
        <v>46</v>
      </c>
      <c r="BC47" s="257"/>
    </row>
    <row r="48" ht="15.75" thickTop="1"/>
  </sheetData>
  <sheetProtection/>
  <mergeCells count="14">
    <mergeCell ref="Y13:Z13"/>
    <mergeCell ref="AC13:AF13"/>
    <mergeCell ref="F3:G3"/>
    <mergeCell ref="O3:P3"/>
    <mergeCell ref="O13:P13"/>
    <mergeCell ref="Q13:T13"/>
    <mergeCell ref="AG13:AR13"/>
    <mergeCell ref="AT13:AW13"/>
    <mergeCell ref="AX13:BA13"/>
    <mergeCell ref="BB13:BE13"/>
    <mergeCell ref="BF13:BI13"/>
    <mergeCell ref="BJ13:BM13"/>
    <mergeCell ref="BQ13:BQ14"/>
    <mergeCell ref="BR13:BR14"/>
  </mergeCells>
  <hyperlinks>
    <hyperlink ref="I40" r:id="rId1" display="craig@elidz.co.za"/>
    <hyperlink ref="I15" r:id="rId2" display="holliday@microlink.zm"/>
    <hyperlink ref="I43" r:id="rId3" display="michchris@gmail.com"/>
    <hyperlink ref="I42" r:id="rId4" display="ckruger@southerncross.co.zm"/>
    <hyperlink ref="I18" r:id="rId5" display="pym44@laposta.net"/>
    <hyperlink ref="I17" r:id="rId6" display="matobovet@gmail.com"/>
    <hyperlink ref="I19" r:id="rId7" display="info@pascaldb.be"/>
    <hyperlink ref="I44" r:id="rId8" display="skybobo@live.com"/>
    <hyperlink ref="I16" r:id="rId9" display="nicolas.comana@homda.com.zm"/>
    <hyperlink ref="I45" r:id="rId10" display="skybobo@live.com"/>
    <hyperlink ref="I36" r:id="rId11" display="grantgzim@hotmail.com"/>
    <hyperlink ref="I30" r:id="rId12" display="mikeburatto@iconnect.zm"/>
    <hyperlink ref="I27" r:id="rId13" display="broadfam05@yahoo.com"/>
    <hyperlink ref="I26" r:id="rId14" display="zamiffy@gmail.com"/>
    <hyperlink ref="I21" r:id="rId15" display="cockerfam@gmail.com"/>
    <hyperlink ref="I23" r:id="rId16" display="al.debwaap@gmail.com"/>
    <hyperlink ref="I22" r:id="rId17" display="anthony@cimbria.co.ke"/>
    <hyperlink ref="I24" r:id="rId18" display="vincentcrosbie@gmail.com"/>
    <hyperlink ref="I34" r:id="rId19" display="robm@rainbowinvest"/>
    <hyperlink ref="I25" r:id="rId20" display="matobovet@gmail.com"/>
    <hyperlink ref="I31" r:id="rId21" display="emilektm@yahoo.com"/>
    <hyperlink ref="I38" r:id="rId22" display="frederic.schetter@gmail.com"/>
    <hyperlink ref="I37" r:id="rId23" display="george@deepcatch.co.zm"/>
    <hyperlink ref="I29" r:id="rId24" display="reynardp@gmail.com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63" customWidth="1"/>
    <col min="2" max="2" width="6.28125" style="63" customWidth="1"/>
    <col min="3" max="3" width="7.140625" style="71" customWidth="1"/>
    <col min="4" max="4" width="16.8515625" style="72" bestFit="1" customWidth="1"/>
    <col min="5" max="5" width="7.140625" style="73" bestFit="1" customWidth="1"/>
    <col min="6" max="6" width="7.140625" style="73" customWidth="1"/>
    <col min="7" max="7" width="12.421875" style="73" bestFit="1" customWidth="1"/>
    <col min="8" max="11" width="10.28125" style="73" customWidth="1"/>
    <col min="12" max="12" width="10.28125" style="72" customWidth="1"/>
    <col min="13" max="13" width="11.00390625" style="72" bestFit="1" customWidth="1"/>
    <col min="14" max="14" width="10.7109375" style="72" bestFit="1" customWidth="1"/>
    <col min="15" max="16" width="10.7109375" style="72" customWidth="1"/>
    <col min="17" max="17" width="11.8515625" style="74" bestFit="1" customWidth="1"/>
    <col min="18" max="18" width="11.28125" style="72" customWidth="1"/>
    <col min="19" max="19" width="10.57421875" style="72" customWidth="1"/>
    <col min="20" max="20" width="10.7109375" style="72" customWidth="1"/>
    <col min="21" max="21" width="11.8515625" style="74" bestFit="1" customWidth="1"/>
    <col min="22" max="24" width="10.7109375" style="72" customWidth="1"/>
    <col min="25" max="25" width="12.00390625" style="74" bestFit="1" customWidth="1"/>
    <col min="26" max="28" width="10.7109375" style="72" customWidth="1"/>
    <col min="29" max="29" width="12.00390625" style="74" bestFit="1" customWidth="1"/>
    <col min="30" max="30" width="10.8515625" style="72" bestFit="1" customWidth="1"/>
    <col min="31" max="31" width="12.140625" style="72" customWidth="1"/>
    <col min="32" max="32" width="12.00390625" style="74" bestFit="1" customWidth="1"/>
    <col min="33" max="33" width="6.28125" style="63" customWidth="1"/>
    <col min="34" max="34" width="21.421875" style="63" bestFit="1" customWidth="1"/>
    <col min="35" max="16384" width="9.140625" style="63" customWidth="1"/>
  </cols>
  <sheetData>
    <row r="1" spans="1:32" s="54" customFormat="1" ht="30.75" customHeight="1">
      <c r="A1" s="1"/>
      <c r="C1" s="55"/>
      <c r="D1" s="56"/>
      <c r="E1" s="57"/>
      <c r="F1" s="58"/>
      <c r="G1" s="58"/>
      <c r="H1" s="58"/>
      <c r="I1" s="58"/>
      <c r="J1" s="58"/>
      <c r="K1" s="58"/>
      <c r="L1" s="56"/>
      <c r="M1" s="56"/>
      <c r="N1" s="56"/>
      <c r="O1" s="56"/>
      <c r="P1" s="56"/>
      <c r="Q1" s="59"/>
      <c r="R1" s="56"/>
      <c r="S1" s="56"/>
      <c r="T1" s="56"/>
      <c r="U1" s="59"/>
      <c r="V1" s="56"/>
      <c r="W1" s="56"/>
      <c r="X1" s="56"/>
      <c r="Y1" s="59"/>
      <c r="Z1" s="56"/>
      <c r="AA1" s="56"/>
      <c r="AB1" s="56"/>
      <c r="AC1" s="59"/>
      <c r="AD1" s="56"/>
      <c r="AE1" s="56"/>
      <c r="AF1" s="59"/>
    </row>
    <row r="2" spans="1:32" s="54" customFormat="1" ht="30.75" customHeight="1" thickBot="1">
      <c r="A2" s="303"/>
      <c r="B2" s="303"/>
      <c r="C2" s="55"/>
      <c r="D2" s="187"/>
      <c r="E2" s="56"/>
      <c r="F2" s="57"/>
      <c r="G2" s="57"/>
      <c r="H2" s="57"/>
      <c r="I2" s="57"/>
      <c r="J2" s="57"/>
      <c r="K2" s="57"/>
      <c r="L2" s="60"/>
      <c r="N2" s="61"/>
      <c r="O2" s="56"/>
      <c r="P2" s="56"/>
      <c r="Q2" s="59"/>
      <c r="R2" s="56"/>
      <c r="S2" s="56"/>
      <c r="T2" s="56"/>
      <c r="U2" s="59"/>
      <c r="V2" s="56"/>
      <c r="W2" s="56"/>
      <c r="X2" s="56"/>
      <c r="Y2" s="59"/>
      <c r="Z2" s="56"/>
      <c r="AA2" s="56"/>
      <c r="AB2" s="56"/>
      <c r="AC2" s="59"/>
      <c r="AD2" s="56"/>
      <c r="AE2" s="56"/>
      <c r="AF2" s="59"/>
    </row>
    <row r="3" spans="1:21" ht="16.5" thickBot="1">
      <c r="A3" s="122"/>
      <c r="B3" s="123"/>
      <c r="C3" s="124"/>
      <c r="D3" s="125"/>
      <c r="E3" s="125"/>
      <c r="F3" s="126"/>
      <c r="G3" s="127"/>
      <c r="H3" s="127"/>
      <c r="I3" s="128"/>
      <c r="J3" s="128"/>
      <c r="K3" s="128"/>
      <c r="L3" s="128"/>
      <c r="M3" s="128"/>
      <c r="N3" s="127"/>
      <c r="O3" s="128"/>
      <c r="P3" s="128"/>
      <c r="Q3" s="127"/>
      <c r="R3" s="128"/>
      <c r="S3" s="128"/>
      <c r="T3" s="125"/>
      <c r="U3" s="125"/>
    </row>
    <row r="4" spans="1:21" ht="15">
      <c r="A4" s="129"/>
      <c r="B4" s="130"/>
      <c r="C4" s="117"/>
      <c r="D4" s="131"/>
      <c r="E4" s="117"/>
      <c r="F4" s="132"/>
      <c r="G4" s="298"/>
      <c r="H4" s="299"/>
      <c r="I4" s="300"/>
      <c r="J4" s="298"/>
      <c r="K4" s="299"/>
      <c r="L4" s="300"/>
      <c r="M4" s="298"/>
      <c r="N4" s="299"/>
      <c r="O4" s="300"/>
      <c r="P4" s="298"/>
      <c r="Q4" s="299"/>
      <c r="R4" s="300"/>
      <c r="S4" s="133"/>
      <c r="T4" s="117"/>
      <c r="U4" s="301"/>
    </row>
    <row r="5" spans="1:21" ht="15">
      <c r="A5" s="129"/>
      <c r="B5" s="134"/>
      <c r="C5" s="135"/>
      <c r="D5" s="136"/>
      <c r="E5" s="135"/>
      <c r="F5" s="137"/>
      <c r="G5" s="138"/>
      <c r="H5" s="139"/>
      <c r="I5" s="140"/>
      <c r="J5" s="138"/>
      <c r="K5" s="139"/>
      <c r="L5" s="141"/>
      <c r="M5" s="138"/>
      <c r="N5" s="139"/>
      <c r="O5" s="141"/>
      <c r="P5" s="138"/>
      <c r="Q5" s="139"/>
      <c r="R5" s="141"/>
      <c r="S5" s="142"/>
      <c r="T5" s="139"/>
      <c r="U5" s="302"/>
    </row>
    <row r="6" spans="1:21" ht="15">
      <c r="A6" s="129"/>
      <c r="B6" s="143"/>
      <c r="C6" s="144"/>
      <c r="D6" s="185"/>
      <c r="E6" s="146"/>
      <c r="F6" s="148"/>
      <c r="G6" s="149"/>
      <c r="H6" s="150"/>
      <c r="I6" s="151"/>
      <c r="J6" s="149"/>
      <c r="K6" s="150"/>
      <c r="L6" s="152"/>
      <c r="M6" s="149"/>
      <c r="N6" s="150"/>
      <c r="O6" s="152"/>
      <c r="P6" s="149"/>
      <c r="Q6" s="150"/>
      <c r="R6" s="152"/>
      <c r="S6" s="153"/>
      <c r="T6" s="154"/>
      <c r="U6" s="151"/>
    </row>
    <row r="7" spans="1:21" ht="15">
      <c r="A7" s="129"/>
      <c r="B7" s="143"/>
      <c r="C7" s="155"/>
      <c r="D7" s="185"/>
      <c r="E7" s="156"/>
      <c r="F7" s="148"/>
      <c r="G7" s="149"/>
      <c r="H7" s="150"/>
      <c r="I7" s="151"/>
      <c r="J7" s="149"/>
      <c r="K7" s="150"/>
      <c r="L7" s="152"/>
      <c r="M7" s="149"/>
      <c r="N7" s="150"/>
      <c r="O7" s="152"/>
      <c r="P7" s="149"/>
      <c r="Q7" s="150"/>
      <c r="R7" s="152"/>
      <c r="S7" s="153"/>
      <c r="T7" s="154"/>
      <c r="U7" s="151"/>
    </row>
    <row r="8" spans="1:21" ht="15">
      <c r="A8" s="129"/>
      <c r="B8" s="143"/>
      <c r="C8" s="155"/>
      <c r="D8" s="145"/>
      <c r="E8" s="146"/>
      <c r="F8" s="148"/>
      <c r="G8" s="149"/>
      <c r="H8" s="150"/>
      <c r="I8" s="151"/>
      <c r="J8" s="149"/>
      <c r="K8" s="150"/>
      <c r="L8" s="152"/>
      <c r="M8" s="149"/>
      <c r="N8" s="150"/>
      <c r="O8" s="152"/>
      <c r="P8" s="149"/>
      <c r="Q8" s="150"/>
      <c r="R8" s="152"/>
      <c r="S8" s="153"/>
      <c r="T8" s="154"/>
      <c r="U8" s="151"/>
    </row>
    <row r="9" spans="1:21" ht="15">
      <c r="A9" s="144"/>
      <c r="B9" s="143"/>
      <c r="C9" s="144"/>
      <c r="D9" s="145"/>
      <c r="E9" s="146"/>
      <c r="F9" s="148"/>
      <c r="G9" s="149"/>
      <c r="H9" s="150"/>
      <c r="I9" s="151"/>
      <c r="J9" s="149"/>
      <c r="K9" s="150"/>
      <c r="L9" s="151"/>
      <c r="M9" s="149"/>
      <c r="N9" s="150"/>
      <c r="O9" s="151"/>
      <c r="P9" s="149"/>
      <c r="Q9" s="149"/>
      <c r="R9" s="151"/>
      <c r="S9" s="153"/>
      <c r="T9" s="154"/>
      <c r="U9" s="151"/>
    </row>
    <row r="10" spans="1:21" ht="15">
      <c r="A10" s="158"/>
      <c r="B10" s="157"/>
      <c r="C10" s="158"/>
      <c r="D10" s="159"/>
      <c r="E10" s="160"/>
      <c r="F10" s="148"/>
      <c r="G10" s="149"/>
      <c r="H10" s="150"/>
      <c r="I10" s="151"/>
      <c r="J10" s="149"/>
      <c r="K10" s="150"/>
      <c r="L10" s="152"/>
      <c r="M10" s="149"/>
      <c r="N10" s="150"/>
      <c r="O10" s="152"/>
      <c r="P10" s="149"/>
      <c r="Q10" s="149"/>
      <c r="R10" s="151"/>
      <c r="S10" s="153"/>
      <c r="T10" s="154"/>
      <c r="U10" s="151"/>
    </row>
    <row r="11" spans="1:21" ht="15">
      <c r="A11" s="144"/>
      <c r="B11" s="143"/>
      <c r="C11" s="144"/>
      <c r="D11" s="145"/>
      <c r="E11" s="162"/>
      <c r="F11" s="148"/>
      <c r="G11" s="149"/>
      <c r="H11" s="150"/>
      <c r="I11" s="151"/>
      <c r="J11" s="149"/>
      <c r="K11" s="150"/>
      <c r="L11" s="152"/>
      <c r="M11" s="149"/>
      <c r="N11" s="150"/>
      <c r="O11" s="152"/>
      <c r="P11" s="149"/>
      <c r="Q11" s="149"/>
      <c r="R11" s="151"/>
      <c r="S11" s="153"/>
      <c r="T11" s="154"/>
      <c r="U11" s="151"/>
    </row>
    <row r="12" spans="1:21" ht="15">
      <c r="A12" s="158"/>
      <c r="B12" s="157"/>
      <c r="C12" s="158"/>
      <c r="D12" s="161"/>
      <c r="E12" s="147"/>
      <c r="F12" s="148"/>
      <c r="G12" s="149"/>
      <c r="H12" s="150"/>
      <c r="I12" s="151"/>
      <c r="J12" s="149"/>
      <c r="K12" s="150"/>
      <c r="L12" s="152"/>
      <c r="M12" s="149"/>
      <c r="N12" s="150"/>
      <c r="O12" s="152"/>
      <c r="P12" s="149"/>
      <c r="Q12" s="149"/>
      <c r="R12" s="151"/>
      <c r="S12" s="153"/>
      <c r="T12" s="154"/>
      <c r="U12" s="151"/>
    </row>
    <row r="13" spans="1:21" ht="15">
      <c r="A13" s="144"/>
      <c r="B13" s="143"/>
      <c r="C13" s="144"/>
      <c r="D13" s="185"/>
      <c r="E13" s="146"/>
      <c r="F13" s="148"/>
      <c r="G13" s="149"/>
      <c r="H13" s="150"/>
      <c r="I13" s="151"/>
      <c r="J13" s="149"/>
      <c r="K13" s="150"/>
      <c r="L13" s="152"/>
      <c r="M13" s="149"/>
      <c r="N13" s="150"/>
      <c r="O13" s="152"/>
      <c r="P13" s="149"/>
      <c r="Q13" s="149"/>
      <c r="R13" s="151"/>
      <c r="S13" s="153"/>
      <c r="T13" s="163"/>
      <c r="U13" s="151"/>
    </row>
    <row r="14" spans="1:21" ht="15">
      <c r="A14" s="158"/>
      <c r="B14" s="164"/>
      <c r="C14" s="158"/>
      <c r="D14" s="165"/>
      <c r="E14" s="162"/>
      <c r="F14" s="148"/>
      <c r="G14" s="149"/>
      <c r="H14" s="163"/>
      <c r="I14" s="151"/>
      <c r="J14" s="149"/>
      <c r="K14" s="163"/>
      <c r="L14" s="152"/>
      <c r="M14" s="149"/>
      <c r="N14" s="163"/>
      <c r="O14" s="152"/>
      <c r="P14" s="149"/>
      <c r="Q14" s="149"/>
      <c r="R14" s="151"/>
      <c r="S14" s="153"/>
      <c r="T14" s="154"/>
      <c r="U14" s="151"/>
    </row>
    <row r="15" spans="1:21" ht="15">
      <c r="A15" s="129"/>
      <c r="B15" s="143"/>
      <c r="C15" s="158"/>
      <c r="D15" s="145"/>
      <c r="E15" s="146"/>
      <c r="F15" s="148"/>
      <c r="G15" s="149"/>
      <c r="H15" s="163"/>
      <c r="I15" s="151"/>
      <c r="J15" s="149"/>
      <c r="K15" s="163"/>
      <c r="L15" s="152"/>
      <c r="M15" s="149"/>
      <c r="N15" s="163"/>
      <c r="O15" s="152"/>
      <c r="P15" s="149"/>
      <c r="Q15" s="163"/>
      <c r="R15" s="152"/>
      <c r="S15" s="153"/>
      <c r="T15" s="163"/>
      <c r="U15" s="151"/>
    </row>
    <row r="16" spans="1:21" ht="15">
      <c r="A16" s="129"/>
      <c r="B16" s="143"/>
      <c r="C16" s="166"/>
      <c r="D16" s="145"/>
      <c r="E16" s="146"/>
      <c r="F16" s="148"/>
      <c r="G16" s="149"/>
      <c r="H16" s="163"/>
      <c r="I16" s="151"/>
      <c r="J16" s="149"/>
      <c r="K16" s="163"/>
      <c r="L16" s="152"/>
      <c r="M16" s="149"/>
      <c r="N16" s="163"/>
      <c r="O16" s="152"/>
      <c r="P16" s="149"/>
      <c r="Q16" s="163"/>
      <c r="R16" s="152"/>
      <c r="S16" s="153"/>
      <c r="T16" s="163"/>
      <c r="U16" s="151"/>
    </row>
    <row r="17" spans="1:21" ht="15">
      <c r="A17" s="129"/>
      <c r="B17" s="157"/>
      <c r="C17" s="144"/>
      <c r="D17" s="159"/>
      <c r="E17" s="146"/>
      <c r="F17" s="148"/>
      <c r="G17" s="149"/>
      <c r="H17" s="163"/>
      <c r="I17" s="151"/>
      <c r="J17" s="149"/>
      <c r="K17" s="163"/>
      <c r="L17" s="152"/>
      <c r="M17" s="149"/>
      <c r="N17" s="163"/>
      <c r="O17" s="152"/>
      <c r="P17" s="149"/>
      <c r="Q17" s="163"/>
      <c r="R17" s="152"/>
      <c r="S17" s="167"/>
      <c r="T17" s="163"/>
      <c r="U17" s="151"/>
    </row>
    <row r="18" spans="1:21" ht="15">
      <c r="A18" s="129"/>
      <c r="B18" s="164"/>
      <c r="C18" s="168"/>
      <c r="D18" s="186"/>
      <c r="E18" s="162"/>
      <c r="F18" s="169"/>
      <c r="G18" s="170"/>
      <c r="H18" s="171"/>
      <c r="I18" s="152"/>
      <c r="J18" s="170"/>
      <c r="K18" s="171"/>
      <c r="L18" s="152"/>
      <c r="M18" s="170"/>
      <c r="N18" s="171"/>
      <c r="O18" s="152"/>
      <c r="P18" s="170"/>
      <c r="Q18" s="171"/>
      <c r="R18" s="152"/>
      <c r="S18" s="167"/>
      <c r="T18" s="171"/>
      <c r="U18" s="152"/>
    </row>
    <row r="19" spans="1:21" ht="15">
      <c r="A19" s="129"/>
      <c r="B19" s="157"/>
      <c r="C19" s="155"/>
      <c r="D19" s="185"/>
      <c r="E19" s="160"/>
      <c r="F19" s="148"/>
      <c r="G19" s="149"/>
      <c r="H19" s="150"/>
      <c r="I19" s="151"/>
      <c r="J19" s="149"/>
      <c r="K19" s="150"/>
      <c r="L19" s="152"/>
      <c r="M19" s="149"/>
      <c r="N19" s="150"/>
      <c r="O19" s="152"/>
      <c r="P19" s="149"/>
      <c r="Q19" s="150"/>
      <c r="R19" s="152"/>
      <c r="S19" s="167"/>
      <c r="T19" s="154"/>
      <c r="U19" s="151"/>
    </row>
    <row r="20" spans="1:21" ht="15">
      <c r="A20" s="129"/>
      <c r="B20" s="172"/>
      <c r="C20" s="173"/>
      <c r="D20" s="174"/>
      <c r="E20" s="175"/>
      <c r="F20" s="148"/>
      <c r="G20" s="149"/>
      <c r="H20" s="150"/>
      <c r="I20" s="151"/>
      <c r="J20" s="149"/>
      <c r="K20" s="150"/>
      <c r="L20" s="152"/>
      <c r="M20" s="149"/>
      <c r="N20" s="150"/>
      <c r="O20" s="152"/>
      <c r="P20" s="149"/>
      <c r="Q20" s="150"/>
      <c r="R20" s="152"/>
      <c r="S20" s="167"/>
      <c r="T20" s="154"/>
      <c r="U20" s="151"/>
    </row>
    <row r="21" spans="1:21" ht="15">
      <c r="A21" s="129"/>
      <c r="B21" s="172"/>
      <c r="C21" s="144"/>
      <c r="D21" s="174"/>
      <c r="E21" s="146"/>
      <c r="F21" s="148"/>
      <c r="G21" s="149"/>
      <c r="H21" s="163"/>
      <c r="I21" s="151"/>
      <c r="J21" s="149"/>
      <c r="K21" s="163"/>
      <c r="L21" s="152"/>
      <c r="M21" s="149"/>
      <c r="N21" s="163"/>
      <c r="O21" s="152"/>
      <c r="P21" s="149"/>
      <c r="Q21" s="163"/>
      <c r="R21" s="152"/>
      <c r="S21" s="167"/>
      <c r="T21" s="163"/>
      <c r="U21" s="151"/>
    </row>
    <row r="22" spans="1:21" ht="15">
      <c r="A22" s="129"/>
      <c r="B22" s="143"/>
      <c r="C22" s="158"/>
      <c r="D22" s="145"/>
      <c r="E22" s="156"/>
      <c r="F22" s="148"/>
      <c r="G22" s="149"/>
      <c r="H22" s="163"/>
      <c r="I22" s="151"/>
      <c r="J22" s="149"/>
      <c r="K22" s="163"/>
      <c r="L22" s="152"/>
      <c r="M22" s="149"/>
      <c r="N22" s="163"/>
      <c r="O22" s="152"/>
      <c r="P22" s="149"/>
      <c r="Q22" s="163"/>
      <c r="R22" s="152"/>
      <c r="S22" s="167"/>
      <c r="T22" s="163"/>
      <c r="U22" s="151"/>
    </row>
    <row r="23" spans="1:21" ht="15">
      <c r="A23" s="129"/>
      <c r="B23" s="164"/>
      <c r="C23" s="155"/>
      <c r="D23" s="165"/>
      <c r="E23" s="162"/>
      <c r="F23" s="148"/>
      <c r="G23" s="149"/>
      <c r="H23" s="163"/>
      <c r="I23" s="151"/>
      <c r="J23" s="149"/>
      <c r="K23" s="163"/>
      <c r="L23" s="152"/>
      <c r="M23" s="149"/>
      <c r="N23" s="163"/>
      <c r="O23" s="152"/>
      <c r="P23" s="149"/>
      <c r="Q23" s="163"/>
      <c r="R23" s="152"/>
      <c r="S23" s="167"/>
      <c r="T23" s="163"/>
      <c r="U23" s="151"/>
    </row>
    <row r="24" spans="1:21" ht="15.75" thickBot="1">
      <c r="A24" s="129"/>
      <c r="B24" s="176"/>
      <c r="C24" s="177"/>
      <c r="D24" s="178"/>
      <c r="E24" s="179"/>
      <c r="F24" s="180"/>
      <c r="G24" s="181"/>
      <c r="H24" s="182"/>
      <c r="I24" s="183"/>
      <c r="J24" s="181"/>
      <c r="K24" s="182"/>
      <c r="L24" s="183"/>
      <c r="M24" s="181"/>
      <c r="N24" s="182"/>
      <c r="O24" s="183"/>
      <c r="P24" s="181"/>
      <c r="Q24" s="182"/>
      <c r="R24" s="183"/>
      <c r="S24" s="184"/>
      <c r="T24" s="182"/>
      <c r="U24" s="183"/>
    </row>
  </sheetData>
  <sheetProtection/>
  <mergeCells count="6">
    <mergeCell ref="P4:R4"/>
    <mergeCell ref="U4:U5"/>
    <mergeCell ref="A2:B2"/>
    <mergeCell ref="G4:I4"/>
    <mergeCell ref="J4:L4"/>
    <mergeCell ref="M4:O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Bender</dc:creator>
  <cp:keywords/>
  <dc:description/>
  <cp:lastModifiedBy>Bender</cp:lastModifiedBy>
  <cp:lastPrinted>2013-03-16T16:02:01Z</cp:lastPrinted>
  <dcterms:created xsi:type="dcterms:W3CDTF">2012-02-14T08:03:06Z</dcterms:created>
  <dcterms:modified xsi:type="dcterms:W3CDTF">2014-08-05T07:45:01Z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